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521" windowWidth="28575" windowHeight="12720" activeTab="0"/>
  </bookViews>
  <sheets>
    <sheet name="eelarve täitmine" sheetId="1" r:id="rId1"/>
    <sheet name="investeeringud" sheetId="2" r:id="rId2"/>
  </sheets>
  <definedNames/>
  <calcPr fullCalcOnLoad="1"/>
</workbook>
</file>

<file path=xl/sharedStrings.xml><?xml version="1.0" encoding="utf-8"?>
<sst xmlns="http://schemas.openxmlformats.org/spreadsheetml/2006/main" count="520" uniqueCount="257">
  <si>
    <t>Eelarve täitmise aruanne</t>
  </si>
  <si>
    <t>Tartu Linnavalitsus</t>
  </si>
  <si>
    <t>seisuga:</t>
  </si>
  <si>
    <t xml:space="preserve">Eelarve </t>
  </si>
  <si>
    <t>Täitmine</t>
  </si>
  <si>
    <t>%</t>
  </si>
  <si>
    <t>Klassifikaator</t>
  </si>
  <si>
    <t>Kirje nimetus</t>
  </si>
  <si>
    <t>PÕHITEGEVUSE TULUD KOKKU</t>
  </si>
  <si>
    <t>Maksutulud</t>
  </si>
  <si>
    <t>Füüsilise isiku tulumaks</t>
  </si>
  <si>
    <t>Maamaks</t>
  </si>
  <si>
    <t>Reklaamimaks</t>
  </si>
  <si>
    <t>Teede ja tänavate sulgemise maks</t>
  </si>
  <si>
    <t>Parkimistasu</t>
  </si>
  <si>
    <t>Tulud kaupade ja teenuste müügist</t>
  </si>
  <si>
    <t>3500, 352</t>
  </si>
  <si>
    <t>Saadavad toetused tegevuskuludeks</t>
  </si>
  <si>
    <t>352.00.17.1</t>
  </si>
  <si>
    <t>Tasandusfond (lg 1)</t>
  </si>
  <si>
    <t>352.00.17.2</t>
  </si>
  <si>
    <t>Toetusfond (lg 2)</t>
  </si>
  <si>
    <t>3500, 352.01.. .8</t>
  </si>
  <si>
    <t>Muud saadud toetused tegevuskuludeks</t>
  </si>
  <si>
    <t>3825, 388</t>
  </si>
  <si>
    <t xml:space="preserve">Muud tegevustulud </t>
  </si>
  <si>
    <t>382500, 38252</t>
  </si>
  <si>
    <t>Kaevandamisõiguse tasu</t>
  </si>
  <si>
    <t>Laekumine vee erikasutusest</t>
  </si>
  <si>
    <t>Saastetasud ja keskkonnale tekitatud kahju hüvitis</t>
  </si>
  <si>
    <t>3880, 3888</t>
  </si>
  <si>
    <t xml:space="preserve">Muud eelpool nimetamata muud tegevustulud </t>
  </si>
  <si>
    <t>PÕHITEGEVUSE KULUD KOKKU</t>
  </si>
  <si>
    <t>40, 41, 4500, 452</t>
  </si>
  <si>
    <t>Antavad toetused tegevuskuludeks</t>
  </si>
  <si>
    <t>Muud tegevuskulud</t>
  </si>
  <si>
    <t>Personalikulud</t>
  </si>
  <si>
    <t>s h töötasud</t>
  </si>
  <si>
    <t>Majandamiskulud</t>
  </si>
  <si>
    <t>Muud kulud</t>
  </si>
  <si>
    <t>PÕHITEGEVUSE TULEM</t>
  </si>
  <si>
    <t>INVESTEERIMISTEGEVUS KOKKU</t>
  </si>
  <si>
    <t>sh investeerimistegevuse tulud (+)</t>
  </si>
  <si>
    <t>sh investeerimistegevuse kulud  (-)</t>
  </si>
  <si>
    <t>Põhivara müük (+)</t>
  </si>
  <si>
    <t>s h  maa müük</t>
  </si>
  <si>
    <t xml:space="preserve">       rajatiste ja hoonete müük</t>
  </si>
  <si>
    <t>Põhivara soetus (-)</t>
  </si>
  <si>
    <t>s h  maa soetamine</t>
  </si>
  <si>
    <t xml:space="preserve">       rajatiste ja hoonete soetamine ja renoveerimine</t>
  </si>
  <si>
    <t xml:space="preserve">       masinate ja seadmete,sh.trp.vahendite soetamine ja renoveerimine</t>
  </si>
  <si>
    <t xml:space="preserve">Põhivara soetuseks saadav sihtfinantseerimine(+) </t>
  </si>
  <si>
    <t>Põhivara soetuseks antav sihtfinantseerimine(-)</t>
  </si>
  <si>
    <t>101.2.1</t>
  </si>
  <si>
    <t>Osaluste müük (+)</t>
  </si>
  <si>
    <t>101.1.1</t>
  </si>
  <si>
    <t>Osaluste soetus (-)</t>
  </si>
  <si>
    <t>101.2.2</t>
  </si>
  <si>
    <t>Muude aktsiate ja osade müük (+)</t>
  </si>
  <si>
    <t>101.1.2</t>
  </si>
  <si>
    <t>Muude aktsiate ja osade soetus (-)</t>
  </si>
  <si>
    <t>1032.2</t>
  </si>
  <si>
    <t>Tagasilaekuvad laenud (+)</t>
  </si>
  <si>
    <t>1032.1</t>
  </si>
  <si>
    <t>Antavad laenud (-)</t>
  </si>
  <si>
    <t>Finantstulud (+)</t>
  </si>
  <si>
    <t>Finantskulud (-)</t>
  </si>
  <si>
    <t>EELARVE TULEM (ÜLEJÄÄK (+) / PUUDUJÄÄK (-))</t>
  </si>
  <si>
    <t>FINANTSEERIMISTEGEVUS</t>
  </si>
  <si>
    <t>20.5</t>
  </si>
  <si>
    <t>Kohustuste võtmine (+)</t>
  </si>
  <si>
    <t>2080.5</t>
  </si>
  <si>
    <t>s h  võlakirjade emiteerimine</t>
  </si>
  <si>
    <t>2081.5</t>
  </si>
  <si>
    <t xml:space="preserve">       laenud</t>
  </si>
  <si>
    <t>2082.5</t>
  </si>
  <si>
    <t xml:space="preserve">       kapitalirent </t>
  </si>
  <si>
    <t>20.6</t>
  </si>
  <si>
    <t>Kohustuste tasumine (-)</t>
  </si>
  <si>
    <t>2080.6</t>
  </si>
  <si>
    <t>2081.6</t>
  </si>
  <si>
    <t>2082.6</t>
  </si>
  <si>
    <t>LIKVIIDSETE VARADE MUUTUS (+ suurenemine, - vähenemine)</t>
  </si>
  <si>
    <t>Põhitegevuse kulud TEGEVUSALATI</t>
  </si>
  <si>
    <t>01</t>
  </si>
  <si>
    <t>Üldised valitsussektori teenused</t>
  </si>
  <si>
    <t>03</t>
  </si>
  <si>
    <t>Avalik kord ja julgeolek</t>
  </si>
  <si>
    <t>04</t>
  </si>
  <si>
    <t>Majandus</t>
  </si>
  <si>
    <t>05</t>
  </si>
  <si>
    <t>Keskkonnakaitse</t>
  </si>
  <si>
    <t>06</t>
  </si>
  <si>
    <t>Elamu- ja kommunaalmajandus</t>
  </si>
  <si>
    <t>07</t>
  </si>
  <si>
    <t>Tervishoid</t>
  </si>
  <si>
    <t>08</t>
  </si>
  <si>
    <t>Vabaaeg, kultuur ja religioon</t>
  </si>
  <si>
    <t>09</t>
  </si>
  <si>
    <t>Haridus</t>
  </si>
  <si>
    <t>10</t>
  </si>
  <si>
    <t>Sotsiaalne kaitse</t>
  </si>
  <si>
    <t>Investeerimistegevuse kulud TEGEVUSALATI</t>
  </si>
  <si>
    <t>x</t>
  </si>
  <si>
    <t>muutus</t>
  </si>
  <si>
    <t>eurodes</t>
  </si>
  <si>
    <t>Investeerimistegevuse kulud  kokku</t>
  </si>
  <si>
    <t>Põhivara soetus</t>
  </si>
  <si>
    <t>PVS</t>
  </si>
  <si>
    <t>Põhivara soetuseks antav sihtfinantseerimine</t>
  </si>
  <si>
    <t>ASF</t>
  </si>
  <si>
    <t>Finantskulud</t>
  </si>
  <si>
    <t>FK</t>
  </si>
  <si>
    <t>RO</t>
  </si>
  <si>
    <t>Linna laenude teenindamine</t>
  </si>
  <si>
    <t>HO</t>
  </si>
  <si>
    <t>Riigi Kinnisvara ASile (H. Masingu Kooli ja J. Poska Gümnaasiumi) intressid</t>
  </si>
  <si>
    <t>LVO</t>
  </si>
  <si>
    <t>KO</t>
  </si>
  <si>
    <t>Raamatukogu väikebussi liisingu intressid</t>
  </si>
  <si>
    <t>Maarja kooli bussi liisingu intressid</t>
  </si>
  <si>
    <t xml:space="preserve">  Linna teed, tänavad ja sillad</t>
  </si>
  <si>
    <t>Tänavate rekonstrueerimine, ehitus</t>
  </si>
  <si>
    <t>LMO</t>
  </si>
  <si>
    <t>Kruusakattega tänavate asfalteerimine</t>
  </si>
  <si>
    <t>Ülekatted ja pindamised</t>
  </si>
  <si>
    <t>Sadevee liitumistasu</t>
  </si>
  <si>
    <t>Infrastruktuuri arenduste kompensatsioonid</t>
  </si>
  <si>
    <t>Lõunakeskuse teed</t>
  </si>
  <si>
    <t>Oksa ja Ladva tänavad</t>
  </si>
  <si>
    <t>Kvissentali elamurajoon</t>
  </si>
  <si>
    <t>Koostöö võrguarendajatega</t>
  </si>
  <si>
    <t xml:space="preserve">   Veetransport</t>
  </si>
  <si>
    <t>Sõpruse silla paadisadam</t>
  </si>
  <si>
    <t>EVO</t>
  </si>
  <si>
    <t xml:space="preserve">Toetus SA-le Tartu Teaduspark infrastruktuuri arendamiseks </t>
  </si>
  <si>
    <t xml:space="preserve">  Muu majandus</t>
  </si>
  <si>
    <t>Ettekirjutuste täitmiseks linna hoonetes</t>
  </si>
  <si>
    <t>Korteriühistute remondifond</t>
  </si>
  <si>
    <t>Mänguväljaku rajamine</t>
  </si>
  <si>
    <t>Elamu ja kommunaalmajandus</t>
  </si>
  <si>
    <t xml:space="preserve">   Elamumajanduse arendamine</t>
  </si>
  <si>
    <t xml:space="preserve">Linnale kuuluvate korterite remont </t>
  </si>
  <si>
    <t xml:space="preserve">Linnale kuuluvate elamute remont </t>
  </si>
  <si>
    <t xml:space="preserve">   Tänavavalgustus</t>
  </si>
  <si>
    <t>Olemasolevate valgustite asendamine  LED ja säästuseadmetega valgustitega</t>
  </si>
  <si>
    <t>Amortiseerunud telemeetriaseadmete väljavahetamine</t>
  </si>
  <si>
    <t>Ohtlike tänavavalgustusmastide vahetus</t>
  </si>
  <si>
    <t xml:space="preserve">  Muu elamu- ja kommunaaltegevus</t>
  </si>
  <si>
    <t>Vabaaeg ja kultuur</t>
  </si>
  <si>
    <t xml:space="preserve">   Spordibaasid</t>
  </si>
  <si>
    <t>EMÜ spordihoone ehitamise toetus</t>
  </si>
  <si>
    <t>TÜ spordihoone renoveerimise toetus</t>
  </si>
  <si>
    <t>Tartu Loodusmaja (Lille 10)</t>
  </si>
  <si>
    <t xml:space="preserve">   Laste huvialamajad ja keskused</t>
  </si>
  <si>
    <t xml:space="preserve">Anne Noortekeskus (Uus 56) </t>
  </si>
  <si>
    <t xml:space="preserve">   Muinsuskaitse</t>
  </si>
  <si>
    <t>Restaureerimise toetused</t>
  </si>
  <si>
    <t xml:space="preserve">   Lasteaiad</t>
  </si>
  <si>
    <t>Ventilatsioonide korrastamine lasteaedade köökides</t>
  </si>
  <si>
    <t xml:space="preserve">   Põhikoolid</t>
  </si>
  <si>
    <t>M. Reiniku Kool (Riia 25)</t>
  </si>
  <si>
    <t xml:space="preserve">    Gümnaasiumid</t>
  </si>
  <si>
    <t>Kunstigümnaasium (Aianduse 4)</t>
  </si>
  <si>
    <t>Kutsehariduskeskus (Põllu 11)</t>
  </si>
  <si>
    <t xml:space="preserve">   Muu haridus </t>
  </si>
  <si>
    <t>Ettekirjutiste täitmine</t>
  </si>
  <si>
    <t>Haridusasutuste rekonstrueerimistööde projekteerimised</t>
  </si>
  <si>
    <t>SO</t>
  </si>
  <si>
    <t xml:space="preserve">2014.a eelarve investeerimistegevuse kulud </t>
  </si>
  <si>
    <t xml:space="preserve">Täitmine
a algusest </t>
  </si>
  <si>
    <t>sh toetusest</t>
  </si>
  <si>
    <t>Investeerimistegevuse kulud objektide lõikes</t>
  </si>
  <si>
    <t>Täpsustatud
eelarve
eelarve</t>
  </si>
  <si>
    <t>LK</t>
  </si>
  <si>
    <t>Linnavalitsuse serverite parendamine</t>
  </si>
  <si>
    <t>Kaasav eelarve</t>
  </si>
  <si>
    <t>Tartu idapoolse ringtee projekteerimine ja ehitamine</t>
  </si>
  <si>
    <t>Savi tn ehitus ja järelvalve</t>
  </si>
  <si>
    <t>Roosi tn koos kergliiklusteedega (Muuseumi tee- Jänese)</t>
  </si>
  <si>
    <t>Muuseumi tee koos kergliiklusteedega (Narva mnt-Roosi)</t>
  </si>
  <si>
    <t xml:space="preserve">Jalaka tn (Aardla ristmik) ülekäiguraja projekteerimine ja ehitus </t>
  </si>
  <si>
    <t>Vaksali-Riia ristmik</t>
  </si>
  <si>
    <t>Soinaste-Aardla-Raudtee ringristmiku tehniline projekt</t>
  </si>
  <si>
    <t>Jalg- ja jalgrattateed</t>
  </si>
  <si>
    <t>Projekt “Tartu ühistranspordi juhtimis- ja kontrollsüsteemi arendamine"</t>
  </si>
  <si>
    <t>Tiigi 11 remont</t>
  </si>
  <si>
    <t>Vaksali 14 remont</t>
  </si>
  <si>
    <t>Küüni 1 I korruse ruumide remont</t>
  </si>
  <si>
    <t xml:space="preserve">Tartu Saksa Kultuuri Instituut </t>
  </si>
  <si>
    <t>Jäätmemajade rajamine, sügavkogumismahutite paigaldamine</t>
  </si>
  <si>
    <t xml:space="preserve">   Veemajandus</t>
  </si>
  <si>
    <t>Hüdrantide rajamine</t>
  </si>
  <si>
    <t>Anne kanali tualettide projekteerimine</t>
  </si>
  <si>
    <t>Toomemäe pargi treppide ja kõnniteede remont</t>
  </si>
  <si>
    <t>Linnupeletite ost</t>
  </si>
  <si>
    <t xml:space="preserve">   Muu keskkonnakaitse</t>
  </si>
  <si>
    <t>Projekt "Säästliku ja jätkusuutliku harrastuskalapüügi arendamine Emajõel"</t>
  </si>
  <si>
    <t>Õhuliinide rekonstrueerimine koostöös Elektrilevi OÜga</t>
  </si>
  <si>
    <t>Projekt " Efektiivne ja keskkonnasõbralik tänavavalgustus I"</t>
  </si>
  <si>
    <t>Ropka mänguväljaku valgustus</t>
  </si>
  <si>
    <t>Raadi kalmistu kontorihoone remont</t>
  </si>
  <si>
    <t>Tuigo kalmistule uue salvkaevu ehitus</t>
  </si>
  <si>
    <t>Raadi kalmistu aia remont</t>
  </si>
  <si>
    <t>Asutusele Kalmistu murutraktori soetus</t>
  </si>
  <si>
    <t>Veski spordibaasi renoveerimine</t>
  </si>
  <si>
    <t>SA Tartu Sport</t>
  </si>
  <si>
    <t>Sõudmise ja Aerutamiskeskuse  olmehoone Ranna tee 3</t>
  </si>
  <si>
    <t>Annelinna kunstmuruväljak</t>
  </si>
  <si>
    <t>MTÜ Tartu Koerasport koerte treeningusaali 
põrandakatte soetus</t>
  </si>
  <si>
    <t>II Muusikakool (Kaunase pst 23)</t>
  </si>
  <si>
    <t>Pillide ost</t>
  </si>
  <si>
    <t xml:space="preserve">  Muuseumid</t>
  </si>
  <si>
    <t>Linnamuuseum (Narva mnt 23)</t>
  </si>
  <si>
    <t xml:space="preserve">Toetus SAle Tartu Pauluse Kirik </t>
  </si>
  <si>
    <t xml:space="preserve">Toetus EELK Tartu Peetri Kogudusele </t>
  </si>
  <si>
    <t>AEO</t>
  </si>
  <si>
    <t>Uute lasteaia- ja -hoiukohtade loomise toetus</t>
  </si>
  <si>
    <t>Lasteaedade projekteerimine</t>
  </si>
  <si>
    <t>Lasteaed Hellik (Aardla 138)</t>
  </si>
  <si>
    <t>Kesklinna Lastekeskus (Akadeemia 2)</t>
  </si>
  <si>
    <t>Lasteaed Ploomike (Ploomi 1)</t>
  </si>
  <si>
    <t>Lasteaed Maarjamõisa (Puusepa 10)</t>
  </si>
  <si>
    <t>Lasteaed Meelespea Ilmatsalu 24a</t>
  </si>
  <si>
    <t>Lasteaed Kelluke Kaunase pst 69</t>
  </si>
  <si>
    <t xml:space="preserve">Tartu Vaba Waldorfkool </t>
  </si>
  <si>
    <t>Lasteaedade välistreppide rekonstrueerimine</t>
  </si>
  <si>
    <t>Forseliuse Kool (Tähe 103)</t>
  </si>
  <si>
    <t xml:space="preserve">Raatuse Kool (Raatuse 88a) </t>
  </si>
  <si>
    <t>Veeriku Kool (Veeriku 41)</t>
  </si>
  <si>
    <t>Maarja Kooli tool-tõstuki soetamine ja paigaldamine</t>
  </si>
  <si>
    <t>Kivilinna Gümnaasium (Kaunase pst 71)</t>
  </si>
  <si>
    <t>Descartes'i Lütseum (Anne 65)</t>
  </si>
  <si>
    <t>Koolihoone (Nooruse 9)</t>
  </si>
  <si>
    <t>Karlova Gümnaasium (Lina 2)</t>
  </si>
  <si>
    <t>Miina Härma Gümnaasium (Tõnissoni 3)</t>
  </si>
  <si>
    <t>Koolide spordiväljakute inventar</t>
  </si>
  <si>
    <t>Täiskasvanute Gümnaasium (Riia 142 )</t>
  </si>
  <si>
    <t>Kutsehariduskeskus (Kopli 1)</t>
  </si>
  <si>
    <t>Kutsehariduskeskusele masinate ja seadmete soetus</t>
  </si>
  <si>
    <t>Hooldekodule majandus- ja hooldusinventari soetus</t>
  </si>
  <si>
    <t xml:space="preserve">   Laste ja noorte hoolekande asutused</t>
  </si>
  <si>
    <t>Lastekodu Käopesa (Jaama 72)</t>
  </si>
  <si>
    <t xml:space="preserve">   Muud riskirühmade sotsiaalhoolekande
   asutused </t>
  </si>
  <si>
    <t>OÜ Anne Saun (Anne 44) pesuruumide rekonstrueerimine</t>
  </si>
  <si>
    <t>Eelarve</t>
  </si>
  <si>
    <t>2014 vs 2013</t>
  </si>
  <si>
    <r>
      <t xml:space="preserve">   </t>
    </r>
    <r>
      <rPr>
        <b/>
        <i/>
        <sz val="10"/>
        <rFont val="Times New Roman"/>
        <family val="1"/>
      </rPr>
      <t>Valitsussektori võla teenindamine</t>
    </r>
  </si>
  <si>
    <r>
      <t xml:space="preserve">   </t>
    </r>
    <r>
      <rPr>
        <b/>
        <i/>
        <sz val="10"/>
        <rFont val="Times New Roman"/>
        <family val="1"/>
      </rPr>
      <t>Transpordikorraldus</t>
    </r>
  </si>
  <si>
    <r>
      <t xml:space="preserve">   </t>
    </r>
    <r>
      <rPr>
        <b/>
        <i/>
        <sz val="10"/>
        <rFont val="Times New Roman"/>
        <family val="1"/>
      </rPr>
      <t>Üldmajanduslikud arendusprojektid</t>
    </r>
  </si>
  <si>
    <r>
      <t xml:space="preserve">   </t>
    </r>
    <r>
      <rPr>
        <b/>
        <i/>
        <sz val="10"/>
        <rFont val="Times New Roman"/>
        <family val="1"/>
      </rPr>
      <t>Jäätmekäitlus</t>
    </r>
  </si>
  <si>
    <r>
      <t xml:space="preserve">   </t>
    </r>
    <r>
      <rPr>
        <b/>
        <i/>
        <sz val="10"/>
        <rFont val="Times New Roman"/>
        <family val="1"/>
      </rPr>
      <t>Haljastus</t>
    </r>
  </si>
  <si>
    <r>
      <t xml:space="preserve">   </t>
    </r>
    <r>
      <rPr>
        <b/>
        <i/>
        <sz val="10"/>
        <rFont val="Times New Roman"/>
        <family val="1"/>
      </rPr>
      <t>Laste huvikoolid</t>
    </r>
  </si>
  <si>
    <r>
      <t xml:space="preserve">   </t>
    </r>
    <r>
      <rPr>
        <b/>
        <i/>
        <sz val="10"/>
        <rFont val="Times New Roman"/>
        <family val="1"/>
      </rPr>
      <t>Täiskasvanute Gümnaasium</t>
    </r>
  </si>
  <si>
    <r>
      <t xml:space="preserve">   </t>
    </r>
    <r>
      <rPr>
        <b/>
        <i/>
        <sz val="10"/>
        <rFont val="Times New Roman"/>
        <family val="1"/>
      </rPr>
      <t>Kutseõppeasutused</t>
    </r>
  </si>
  <si>
    <r>
      <t xml:space="preserve">   </t>
    </r>
    <r>
      <rPr>
        <b/>
        <i/>
        <sz val="10"/>
        <rFont val="Times New Roman"/>
        <family val="1"/>
      </rPr>
      <t>Taseme alusel mittemääratletav haridus</t>
    </r>
  </si>
  <si>
    <r>
      <t xml:space="preserve">   </t>
    </r>
    <r>
      <rPr>
        <b/>
        <i/>
        <sz val="10"/>
        <rFont val="Times New Roman"/>
        <family val="1"/>
      </rPr>
      <t>Eakate hoolekande asutused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</si>
</sst>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 style="medium"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hair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hair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/>
      <top style="medium"/>
      <bottom/>
    </border>
    <border>
      <left style="hair"/>
      <right style="hair"/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0" fontId="3" fillId="0" borderId="0" xfId="59" applyFont="1" applyAlignment="1">
      <alignment vertical="center"/>
      <protection/>
    </xf>
    <xf numFmtId="0" fontId="4" fillId="0" borderId="0" xfId="59" applyFont="1" applyFill="1" applyAlignment="1" applyProtection="1">
      <alignment vertical="center"/>
      <protection locked="0"/>
    </xf>
    <xf numFmtId="0" fontId="5" fillId="0" borderId="0" xfId="59" applyFont="1" applyAlignment="1" applyProtection="1">
      <alignment vertical="center"/>
      <protection locked="0"/>
    </xf>
    <xf numFmtId="4" fontId="6" fillId="0" borderId="0" xfId="59" applyNumberFormat="1" applyFont="1" applyBorder="1" applyAlignment="1" applyProtection="1">
      <alignment vertical="center"/>
      <protection locked="0"/>
    </xf>
    <xf numFmtId="0" fontId="5" fillId="0" borderId="0" xfId="59" applyFont="1" applyAlignment="1">
      <alignment vertical="center"/>
      <protection/>
    </xf>
    <xf numFmtId="0" fontId="8" fillId="0" borderId="10" xfId="62" applyFont="1" applyFill="1" applyBorder="1" applyAlignment="1" applyProtection="1">
      <alignment horizontal="left" vertical="center"/>
      <protection locked="0"/>
    </xf>
    <xf numFmtId="0" fontId="9" fillId="0" borderId="11" xfId="62" applyFont="1" applyFill="1" applyBorder="1" applyAlignment="1" applyProtection="1">
      <alignment horizontal="right" vertical="center"/>
      <protection locked="0"/>
    </xf>
    <xf numFmtId="0" fontId="11" fillId="0" borderId="10" xfId="59" applyFont="1" applyBorder="1" applyAlignment="1">
      <alignment horizontal="left" vertical="center"/>
      <protection/>
    </xf>
    <xf numFmtId="0" fontId="8" fillId="0" borderId="11" xfId="59" applyFont="1" applyBorder="1" applyAlignment="1">
      <alignment vertical="center"/>
      <protection/>
    </xf>
    <xf numFmtId="3" fontId="8" fillId="0" borderId="0" xfId="59" applyNumberFormat="1" applyFont="1" applyAlignment="1">
      <alignment vertical="center"/>
      <protection/>
    </xf>
    <xf numFmtId="9" fontId="8" fillId="0" borderId="0" xfId="59" applyNumberFormat="1" applyFont="1" applyAlignment="1">
      <alignment vertical="center"/>
      <protection/>
    </xf>
    <xf numFmtId="3" fontId="5" fillId="0" borderId="0" xfId="59" applyNumberFormat="1" applyFont="1" applyAlignment="1">
      <alignment vertical="center"/>
      <protection/>
    </xf>
    <xf numFmtId="0" fontId="14" fillId="31" borderId="12" xfId="59" applyFont="1" applyFill="1" applyBorder="1" applyAlignment="1">
      <alignment horizontal="left" vertical="center"/>
      <protection/>
    </xf>
    <xf numFmtId="0" fontId="14" fillId="31" borderId="11" xfId="59" applyFont="1" applyFill="1" applyBorder="1" applyAlignment="1">
      <alignment horizontal="left" vertical="center"/>
      <protection/>
    </xf>
    <xf numFmtId="0" fontId="8" fillId="0" borderId="13" xfId="62" applyFont="1" applyFill="1" applyBorder="1" applyAlignment="1">
      <alignment horizontal="left"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3" fontId="16" fillId="0" borderId="0" xfId="62" applyNumberFormat="1" applyFont="1" applyFill="1" applyBorder="1" applyAlignment="1" applyProtection="1">
      <alignment vertical="center"/>
      <protection locked="0"/>
    </xf>
    <xf numFmtId="164" fontId="8" fillId="0" borderId="0" xfId="59" applyNumberFormat="1" applyFont="1" applyAlignment="1">
      <alignment vertical="center"/>
      <protection/>
    </xf>
    <xf numFmtId="0" fontId="14" fillId="31" borderId="14" xfId="62" applyFont="1" applyFill="1" applyBorder="1" applyAlignment="1">
      <alignment horizontal="left" vertical="center"/>
      <protection/>
    </xf>
    <xf numFmtId="0" fontId="14" fillId="31" borderId="15" xfId="62" applyFont="1" applyFill="1" applyBorder="1" applyAlignment="1">
      <alignment horizontal="left" vertical="center"/>
      <protection/>
    </xf>
    <xf numFmtId="3" fontId="13" fillId="31" borderId="15" xfId="62" applyNumberFormat="1" applyFont="1" applyFill="1" applyBorder="1" applyAlignment="1" applyProtection="1">
      <alignment vertical="center"/>
      <protection/>
    </xf>
    <xf numFmtId="0" fontId="5" fillId="0" borderId="0" xfId="59" applyFont="1" applyAlignment="1">
      <alignment horizontal="center" vertical="center"/>
      <protection/>
    </xf>
    <xf numFmtId="0" fontId="14" fillId="31" borderId="16" xfId="62" applyFont="1" applyFill="1" applyBorder="1" applyAlignment="1">
      <alignment horizontal="left" vertical="center"/>
      <protection/>
    </xf>
    <xf numFmtId="0" fontId="14" fillId="31" borderId="17" xfId="62" applyFont="1" applyFill="1" applyBorder="1" applyAlignment="1">
      <alignment horizontal="left" vertical="center"/>
      <protection/>
    </xf>
    <xf numFmtId="3" fontId="13" fillId="31" borderId="17" xfId="62" applyNumberFormat="1" applyFont="1" applyFill="1" applyBorder="1" applyAlignment="1" applyProtection="1">
      <alignment vertical="center"/>
      <protection/>
    </xf>
    <xf numFmtId="0" fontId="8" fillId="0" borderId="18" xfId="62" applyFont="1" applyFill="1" applyBorder="1" applyAlignment="1">
      <alignment horizontal="left" vertical="center"/>
      <protection/>
    </xf>
    <xf numFmtId="0" fontId="8" fillId="0" borderId="19" xfId="62" applyFont="1" applyFill="1" applyBorder="1" applyAlignment="1">
      <alignment horizontal="left" vertical="center"/>
      <protection/>
    </xf>
    <xf numFmtId="0" fontId="12" fillId="33" borderId="18" xfId="59" applyFont="1" applyFill="1" applyBorder="1" applyAlignment="1">
      <alignment horizontal="left" vertical="center"/>
      <protection/>
    </xf>
    <xf numFmtId="0" fontId="12" fillId="33" borderId="19" xfId="59" applyFont="1" applyFill="1" applyBorder="1" applyAlignment="1">
      <alignment horizontal="left" vertical="center"/>
      <protection/>
    </xf>
    <xf numFmtId="49" fontId="8" fillId="0" borderId="13" xfId="62" applyNumberFormat="1" applyFont="1" applyFill="1" applyBorder="1" applyAlignment="1">
      <alignment horizontal="left" vertical="center"/>
      <protection/>
    </xf>
    <xf numFmtId="0" fontId="8" fillId="0" borderId="0" xfId="59" applyFont="1" applyFill="1" applyBorder="1" applyAlignment="1">
      <alignment horizontal="left" vertical="center"/>
      <protection/>
    </xf>
    <xf numFmtId="0" fontId="8" fillId="0" borderId="13" xfId="59" applyFont="1" applyFill="1" applyBorder="1" applyAlignment="1">
      <alignment horizontal="left" vertical="center"/>
      <protection/>
    </xf>
    <xf numFmtId="0" fontId="8" fillId="10" borderId="20" xfId="59" applyFont="1" applyFill="1" applyBorder="1" applyAlignment="1">
      <alignment horizontal="left" vertical="center"/>
      <protection/>
    </xf>
    <xf numFmtId="0" fontId="12" fillId="33" borderId="21" xfId="62" applyFont="1" applyFill="1" applyBorder="1" applyAlignment="1">
      <alignment horizontal="left" vertical="center"/>
      <protection/>
    </xf>
    <xf numFmtId="3" fontId="12" fillId="33" borderId="22" xfId="59" applyNumberFormat="1" applyFont="1" applyFill="1" applyBorder="1" applyAlignment="1">
      <alignment vertical="center"/>
      <protection/>
    </xf>
    <xf numFmtId="49" fontId="8" fillId="0" borderId="23" xfId="62" applyNumberFormat="1" applyFont="1" applyFill="1" applyBorder="1" applyAlignment="1">
      <alignment horizontal="left" vertical="center"/>
      <protection/>
    </xf>
    <xf numFmtId="49" fontId="8" fillId="0" borderId="24" xfId="62" applyNumberFormat="1" applyFont="1" applyFill="1" applyBorder="1" applyAlignment="1">
      <alignment horizontal="left" vertical="center"/>
      <protection/>
    </xf>
    <xf numFmtId="49" fontId="8" fillId="0" borderId="25" xfId="62" applyNumberFormat="1" applyFont="1" applyFill="1" applyBorder="1" applyAlignment="1">
      <alignment horizontal="left" vertical="center"/>
      <protection/>
    </xf>
    <xf numFmtId="49" fontId="8" fillId="0" borderId="26" xfId="62" applyNumberFormat="1" applyFont="1" applyFill="1" applyBorder="1" applyAlignment="1">
      <alignment horizontal="left" vertical="center"/>
      <protection/>
    </xf>
    <xf numFmtId="0" fontId="8" fillId="0" borderId="20" xfId="59" applyFont="1" applyFill="1" applyBorder="1" applyAlignment="1">
      <alignment horizontal="left" vertical="center"/>
      <protection/>
    </xf>
    <xf numFmtId="0" fontId="8" fillId="0" borderId="21" xfId="59" applyFont="1" applyFill="1" applyBorder="1" applyAlignment="1">
      <alignment horizontal="left" vertical="center"/>
      <protection/>
    </xf>
    <xf numFmtId="3" fontId="8" fillId="0" borderId="21" xfId="59" applyNumberFormat="1" applyFont="1" applyFill="1" applyBorder="1" applyAlignment="1">
      <alignment vertical="center"/>
      <protection/>
    </xf>
    <xf numFmtId="3" fontId="16" fillId="0" borderId="22" xfId="59" applyNumberFormat="1" applyFont="1" applyFill="1" applyBorder="1" applyAlignment="1">
      <alignment vertical="center"/>
      <protection/>
    </xf>
    <xf numFmtId="0" fontId="8" fillId="34" borderId="27" xfId="59" applyFont="1" applyFill="1" applyBorder="1" applyAlignment="1">
      <alignment horizontal="left" vertical="center"/>
      <protection/>
    </xf>
    <xf numFmtId="49" fontId="12" fillId="31" borderId="28" xfId="62" applyNumberFormat="1" applyFont="1" applyFill="1" applyBorder="1" applyAlignment="1">
      <alignment horizontal="left" vertical="center"/>
      <protection/>
    </xf>
    <xf numFmtId="0" fontId="14" fillId="31" borderId="29" xfId="62" applyFont="1" applyFill="1" applyBorder="1" applyAlignment="1">
      <alignment horizontal="left" vertical="center"/>
      <protection/>
    </xf>
    <xf numFmtId="3" fontId="13" fillId="31" borderId="29" xfId="59" applyNumberFormat="1" applyFont="1" applyFill="1" applyBorder="1" applyAlignment="1" applyProtection="1">
      <alignment vertical="center"/>
      <protection/>
    </xf>
    <xf numFmtId="0" fontId="4" fillId="0" borderId="0" xfId="59" applyFont="1" applyAlignment="1">
      <alignment vertical="center"/>
      <protection/>
    </xf>
    <xf numFmtId="49" fontId="12" fillId="31" borderId="30" xfId="62" applyNumberFormat="1" applyFont="1" applyFill="1" applyBorder="1" applyAlignment="1">
      <alignment horizontal="left" vertical="center"/>
      <protection/>
    </xf>
    <xf numFmtId="0" fontId="14" fillId="31" borderId="0" xfId="62" applyFont="1" applyFill="1" applyBorder="1" applyAlignment="1">
      <alignment horizontal="left" vertical="center"/>
      <protection/>
    </xf>
    <xf numFmtId="3" fontId="13" fillId="31" borderId="0" xfId="59" applyNumberFormat="1" applyFont="1" applyFill="1" applyBorder="1" applyAlignment="1" applyProtection="1">
      <alignment vertical="center"/>
      <protection/>
    </xf>
    <xf numFmtId="3" fontId="13" fillId="31" borderId="31" xfId="59" applyNumberFormat="1" applyFont="1" applyFill="1" applyBorder="1" applyAlignment="1" applyProtection="1">
      <alignment vertical="center"/>
      <protection/>
    </xf>
    <xf numFmtId="0" fontId="8" fillId="34" borderId="30" xfId="59" applyFont="1" applyFill="1" applyBorder="1" applyAlignment="1">
      <alignment horizontal="left" vertical="center"/>
      <protection/>
    </xf>
    <xf numFmtId="3" fontId="13" fillId="31" borderId="32" xfId="59" applyNumberFormat="1" applyFont="1" applyFill="1" applyBorder="1" applyAlignment="1" applyProtection="1">
      <alignment vertical="center"/>
      <protection/>
    </xf>
    <xf numFmtId="0" fontId="5" fillId="0" borderId="0" xfId="59" applyFont="1" applyBorder="1" applyAlignment="1">
      <alignment vertical="center"/>
      <protection/>
    </xf>
    <xf numFmtId="49" fontId="12" fillId="31" borderId="33" xfId="62" applyNumberFormat="1" applyFont="1" applyFill="1" applyBorder="1" applyAlignment="1">
      <alignment horizontal="left" vertical="center"/>
      <protection/>
    </xf>
    <xf numFmtId="0" fontId="14" fillId="31" borderId="19" xfId="62" applyFont="1" applyFill="1" applyBorder="1" applyAlignment="1">
      <alignment horizontal="left" vertical="center"/>
      <protection/>
    </xf>
    <xf numFmtId="3" fontId="13" fillId="31" borderId="34" xfId="59" applyNumberFormat="1" applyFont="1" applyFill="1" applyBorder="1" applyAlignment="1" applyProtection="1">
      <alignment vertical="center"/>
      <protection/>
    </xf>
    <xf numFmtId="3" fontId="13" fillId="31" borderId="35" xfId="59" applyNumberFormat="1" applyFont="1" applyFill="1" applyBorder="1" applyAlignment="1" applyProtection="1">
      <alignment vertical="center"/>
      <protection/>
    </xf>
    <xf numFmtId="0" fontId="8" fillId="0" borderId="0" xfId="59" applyFont="1" applyAlignment="1">
      <alignment vertical="center"/>
      <protection/>
    </xf>
    <xf numFmtId="3" fontId="5" fillId="0" borderId="0" xfId="59" applyNumberFormat="1" applyFont="1" applyBorder="1" applyAlignment="1">
      <alignment vertical="center"/>
      <protection/>
    </xf>
    <xf numFmtId="10" fontId="5" fillId="0" borderId="0" xfId="59" applyNumberFormat="1" applyFont="1" applyAlignment="1">
      <alignment vertical="center"/>
      <protection/>
    </xf>
    <xf numFmtId="9" fontId="5" fillId="0" borderId="0" xfId="59" applyNumberFormat="1" applyFont="1" applyAlignment="1">
      <alignment vertical="center"/>
      <protection/>
    </xf>
    <xf numFmtId="4" fontId="5" fillId="0" borderId="0" xfId="59" applyNumberFormat="1" applyFont="1" applyAlignment="1">
      <alignment vertical="center"/>
      <protection/>
    </xf>
    <xf numFmtId="4" fontId="5" fillId="0" borderId="0" xfId="59" applyNumberFormat="1" applyFont="1" applyBorder="1" applyAlignment="1">
      <alignment vertical="center"/>
      <protection/>
    </xf>
    <xf numFmtId="4" fontId="16" fillId="0" borderId="0" xfId="59" applyNumberFormat="1" applyFont="1" applyBorder="1" applyAlignment="1">
      <alignment vertical="center"/>
      <protection/>
    </xf>
    <xf numFmtId="0" fontId="5" fillId="0" borderId="0" xfId="59" applyFont="1" applyFill="1" applyAlignment="1">
      <alignment vertical="center"/>
      <protection/>
    </xf>
    <xf numFmtId="3" fontId="8" fillId="0" borderId="0" xfId="59" applyNumberFormat="1" applyFont="1" applyFill="1" applyAlignment="1">
      <alignment vertical="center"/>
      <protection/>
    </xf>
    <xf numFmtId="9" fontId="8" fillId="0" borderId="0" xfId="59" applyNumberFormat="1" applyFont="1" applyFill="1" applyAlignment="1">
      <alignment vertical="center"/>
      <protection/>
    </xf>
    <xf numFmtId="0" fontId="11" fillId="0" borderId="11" xfId="62" applyFont="1" applyFill="1" applyBorder="1" applyAlignment="1" applyProtection="1">
      <alignment horizontal="left" vertical="center"/>
      <protection locked="0"/>
    </xf>
    <xf numFmtId="0" fontId="12" fillId="31" borderId="11" xfId="62" applyFont="1" applyFill="1" applyBorder="1" applyAlignment="1">
      <alignment vertical="center"/>
      <protection/>
    </xf>
    <xf numFmtId="0" fontId="15" fillId="0" borderId="0" xfId="62" applyFont="1" applyFill="1" applyBorder="1" applyAlignment="1">
      <alignment vertical="center"/>
      <protection/>
    </xf>
    <xf numFmtId="0" fontId="15" fillId="0" borderId="0" xfId="59" applyFont="1" applyFill="1" applyBorder="1" applyAlignment="1">
      <alignment vertical="center"/>
      <protection/>
    </xf>
    <xf numFmtId="0" fontId="12" fillId="31" borderId="15" xfId="62" applyFont="1" applyFill="1" applyBorder="1" applyAlignment="1">
      <alignment vertical="center"/>
      <protection/>
    </xf>
    <xf numFmtId="0" fontId="12" fillId="31" borderId="17" xfId="62" applyFont="1" applyFill="1" applyBorder="1" applyAlignment="1">
      <alignment vertical="center"/>
      <protection/>
    </xf>
    <xf numFmtId="0" fontId="8" fillId="33" borderId="19" xfId="59" applyFont="1" applyFill="1" applyBorder="1" applyAlignment="1">
      <alignment vertical="center"/>
      <protection/>
    </xf>
    <xf numFmtId="0" fontId="15" fillId="0" borderId="0" xfId="59" applyFont="1" applyFill="1" applyBorder="1" applyAlignment="1">
      <alignment horizontal="left" vertical="center"/>
      <protection/>
    </xf>
    <xf numFmtId="0" fontId="8" fillId="33" borderId="21" xfId="62" applyFont="1" applyFill="1" applyBorder="1" applyAlignment="1">
      <alignment vertical="center"/>
      <protection/>
    </xf>
    <xf numFmtId="0" fontId="15" fillId="0" borderId="26" xfId="62" applyFont="1" applyFill="1" applyBorder="1" applyAlignment="1">
      <alignment horizontal="left" vertical="center"/>
      <protection/>
    </xf>
    <xf numFmtId="0" fontId="8" fillId="0" borderId="21" xfId="59" applyFont="1" applyFill="1" applyBorder="1" applyAlignment="1">
      <alignment vertical="center"/>
      <protection/>
    </xf>
    <xf numFmtId="0" fontId="14" fillId="31" borderId="29" xfId="62" applyFont="1" applyFill="1" applyBorder="1" applyAlignment="1">
      <alignment vertical="center"/>
      <protection/>
    </xf>
    <xf numFmtId="0" fontId="14" fillId="31" borderId="0" xfId="59" applyFont="1" applyFill="1" applyBorder="1" applyAlignment="1">
      <alignment vertical="center"/>
      <protection/>
    </xf>
    <xf numFmtId="0" fontId="14" fillId="31" borderId="0" xfId="62" applyFont="1" applyFill="1" applyBorder="1" applyAlignment="1">
      <alignment vertical="center"/>
      <protection/>
    </xf>
    <xf numFmtId="0" fontId="14" fillId="31" borderId="19" xfId="59" applyFont="1" applyFill="1" applyBorder="1" applyAlignment="1">
      <alignment vertical="center"/>
      <protection/>
    </xf>
    <xf numFmtId="0" fontId="7" fillId="0" borderId="36" xfId="59" applyFont="1" applyBorder="1" applyAlignment="1">
      <alignment horizontal="center" vertical="center" wrapText="1"/>
      <protection/>
    </xf>
    <xf numFmtId="9" fontId="13" fillId="31" borderId="10" xfId="62" applyNumberFormat="1" applyFont="1" applyFill="1" applyBorder="1" applyAlignment="1" applyProtection="1">
      <alignment vertical="center"/>
      <protection/>
    </xf>
    <xf numFmtId="9" fontId="13" fillId="31" borderId="37" xfId="62" applyNumberFormat="1" applyFont="1" applyFill="1" applyBorder="1" applyAlignment="1" applyProtection="1">
      <alignment vertical="center"/>
      <protection/>
    </xf>
    <xf numFmtId="9" fontId="13" fillId="31" borderId="38" xfId="62" applyNumberFormat="1" applyFont="1" applyFill="1" applyBorder="1" applyAlignment="1" applyProtection="1">
      <alignment vertical="center"/>
      <protection/>
    </xf>
    <xf numFmtId="9" fontId="12" fillId="33" borderId="39" xfId="59" applyNumberFormat="1" applyFont="1" applyFill="1" applyBorder="1" applyAlignment="1">
      <alignment vertical="center"/>
      <protection/>
    </xf>
    <xf numFmtId="9" fontId="12" fillId="34" borderId="40" xfId="62" applyNumberFormat="1" applyFont="1" applyFill="1" applyBorder="1" applyAlignment="1" applyProtection="1">
      <alignment vertical="center"/>
      <protection/>
    </xf>
    <xf numFmtId="9" fontId="16" fillId="0" borderId="30" xfId="62" applyNumberFormat="1" applyFont="1" applyFill="1" applyBorder="1" applyAlignment="1" applyProtection="1">
      <alignment vertical="center"/>
      <protection locked="0"/>
    </xf>
    <xf numFmtId="9" fontId="16" fillId="0" borderId="41" xfId="62" applyNumberFormat="1" applyFont="1" applyFill="1" applyBorder="1" applyAlignment="1" applyProtection="1">
      <alignment vertical="center"/>
      <protection locked="0"/>
    </xf>
    <xf numFmtId="9" fontId="16" fillId="0" borderId="39" xfId="59" applyNumberFormat="1" applyFont="1" applyFill="1" applyBorder="1" applyAlignment="1">
      <alignment vertical="center"/>
      <protection/>
    </xf>
    <xf numFmtId="9" fontId="13" fillId="31" borderId="28" xfId="59" applyNumberFormat="1" applyFont="1" applyFill="1" applyBorder="1" applyAlignment="1" applyProtection="1">
      <alignment vertical="center"/>
      <protection/>
    </xf>
    <xf numFmtId="9" fontId="13" fillId="31" borderId="30" xfId="59" applyNumberFormat="1" applyFont="1" applyFill="1" applyBorder="1" applyAlignment="1" applyProtection="1">
      <alignment vertical="center"/>
      <protection/>
    </xf>
    <xf numFmtId="9" fontId="12" fillId="34" borderId="30" xfId="62" applyNumberFormat="1" applyFont="1" applyFill="1" applyBorder="1" applyAlignment="1" applyProtection="1">
      <alignment vertical="center"/>
      <protection/>
    </xf>
    <xf numFmtId="9" fontId="13" fillId="31" borderId="30" xfId="59" applyNumberFormat="1" applyFont="1" applyFill="1" applyBorder="1" applyAlignment="1" applyProtection="1">
      <alignment horizontal="right" vertical="center"/>
      <protection/>
    </xf>
    <xf numFmtId="9" fontId="13" fillId="31" borderId="33" xfId="59" applyNumberFormat="1" applyFont="1" applyFill="1" applyBorder="1" applyAlignment="1" applyProtection="1">
      <alignment vertical="center"/>
      <protection/>
    </xf>
    <xf numFmtId="9" fontId="8" fillId="34" borderId="36" xfId="59" applyNumberFormat="1" applyFont="1" applyFill="1" applyBorder="1" applyAlignment="1">
      <alignment vertical="center"/>
      <protection/>
    </xf>
    <xf numFmtId="0" fontId="12" fillId="34" borderId="18" xfId="62" applyFont="1" applyFill="1" applyBorder="1" applyAlignment="1">
      <alignment horizontal="left" vertical="center"/>
      <protection/>
    </xf>
    <xf numFmtId="0" fontId="12" fillId="34" borderId="19" xfId="62" applyFont="1" applyFill="1" applyBorder="1" applyAlignment="1">
      <alignment horizontal="left" vertical="center"/>
      <protection/>
    </xf>
    <xf numFmtId="9" fontId="13" fillId="34" borderId="42" xfId="62" applyNumberFormat="1" applyFont="1" applyFill="1" applyBorder="1" applyAlignment="1" applyProtection="1">
      <alignment vertical="center"/>
      <protection/>
    </xf>
    <xf numFmtId="9" fontId="13" fillId="34" borderId="39" xfId="62" applyNumberFormat="1" applyFont="1" applyFill="1" applyBorder="1" applyAlignment="1" applyProtection="1">
      <alignment vertical="center"/>
      <protection/>
    </xf>
    <xf numFmtId="0" fontId="12" fillId="34" borderId="20" xfId="59" applyFont="1" applyFill="1" applyBorder="1" applyAlignment="1">
      <alignment horizontal="left" vertical="center"/>
      <protection/>
    </xf>
    <xf numFmtId="0" fontId="12" fillId="34" borderId="21" xfId="59" applyFont="1" applyFill="1" applyBorder="1" applyAlignment="1">
      <alignment horizontal="left" vertical="center"/>
      <protection/>
    </xf>
    <xf numFmtId="3" fontId="12" fillId="34" borderId="22" xfId="59" applyNumberFormat="1" applyFont="1" applyFill="1" applyBorder="1" applyAlignment="1">
      <alignment vertical="center"/>
      <protection/>
    </xf>
    <xf numFmtId="9" fontId="12" fillId="34" borderId="39" xfId="59" applyNumberFormat="1" applyFont="1" applyFill="1" applyBorder="1" applyAlignment="1">
      <alignment vertical="center"/>
      <protection/>
    </xf>
    <xf numFmtId="0" fontId="8" fillId="34" borderId="20" xfId="59" applyFont="1" applyFill="1" applyBorder="1" applyAlignment="1">
      <alignment horizontal="left" vertical="center"/>
      <protection/>
    </xf>
    <xf numFmtId="0" fontId="12" fillId="34" borderId="21" xfId="62" applyFont="1" applyFill="1" applyBorder="1" applyAlignment="1">
      <alignment horizontal="left" vertical="center"/>
      <protection/>
    </xf>
    <xf numFmtId="3" fontId="12" fillId="34" borderId="21" xfId="62" applyNumberFormat="1" applyFont="1" applyFill="1" applyBorder="1" applyAlignment="1">
      <alignment horizontal="right" vertical="center"/>
      <protection/>
    </xf>
    <xf numFmtId="9" fontId="12" fillId="34" borderId="39" xfId="62" applyNumberFormat="1" applyFont="1" applyFill="1" applyBorder="1" applyAlignment="1">
      <alignment horizontal="right" vertical="center"/>
      <protection/>
    </xf>
    <xf numFmtId="9" fontId="8" fillId="31" borderId="36" xfId="59" applyNumberFormat="1" applyFont="1" applyFill="1" applyBorder="1" applyAlignment="1">
      <alignment vertical="center"/>
      <protection/>
    </xf>
    <xf numFmtId="0" fontId="14" fillId="0" borderId="43" xfId="59" applyFont="1" applyBorder="1" applyAlignment="1">
      <alignment horizontal="center" vertical="center"/>
      <protection/>
    </xf>
    <xf numFmtId="0" fontId="14" fillId="0" borderId="44" xfId="59" applyFont="1" applyBorder="1" applyAlignment="1">
      <alignment horizontal="center" vertical="center"/>
      <protection/>
    </xf>
    <xf numFmtId="3" fontId="8" fillId="34" borderId="36" xfId="59" applyNumberFormat="1" applyFont="1" applyFill="1" applyBorder="1" applyAlignment="1">
      <alignment vertical="center"/>
      <protection/>
    </xf>
    <xf numFmtId="3" fontId="8" fillId="31" borderId="36" xfId="59" applyNumberFormat="1" applyFont="1" applyFill="1" applyBorder="1" applyAlignment="1">
      <alignment vertical="center"/>
      <protection/>
    </xf>
    <xf numFmtId="3" fontId="8" fillId="33" borderId="36" xfId="59" applyNumberFormat="1" applyFont="1" applyFill="1" applyBorder="1" applyAlignment="1">
      <alignment vertical="center"/>
      <protection/>
    </xf>
    <xf numFmtId="9" fontId="8" fillId="33" borderId="36" xfId="59" applyNumberFormat="1" applyFont="1" applyFill="1" applyBorder="1" applyAlignment="1">
      <alignment vertical="center"/>
      <protection/>
    </xf>
    <xf numFmtId="0" fontId="8" fillId="35" borderId="13" xfId="62" applyFont="1" applyFill="1" applyBorder="1" applyAlignment="1">
      <alignment horizontal="left" vertical="center"/>
      <protection/>
    </xf>
    <xf numFmtId="0" fontId="8" fillId="35" borderId="0" xfId="62" applyFont="1" applyFill="1" applyBorder="1" applyAlignment="1">
      <alignment horizontal="left" vertical="center"/>
      <protection/>
    </xf>
    <xf numFmtId="3" fontId="16" fillId="35" borderId="0" xfId="62" applyNumberFormat="1" applyFont="1" applyFill="1" applyBorder="1" applyAlignment="1" applyProtection="1">
      <alignment vertical="center"/>
      <protection locked="0"/>
    </xf>
    <xf numFmtId="9" fontId="16" fillId="35" borderId="30" xfId="62" applyNumberFormat="1" applyFont="1" applyFill="1" applyBorder="1" applyAlignment="1" applyProtection="1">
      <alignment vertical="center"/>
      <protection locked="0"/>
    </xf>
    <xf numFmtId="0" fontId="5" fillId="35" borderId="0" xfId="62" applyFont="1" applyFill="1" applyBorder="1" applyAlignment="1">
      <alignment horizontal="left" vertical="center"/>
      <protection/>
    </xf>
    <xf numFmtId="49" fontId="8" fillId="35" borderId="13" xfId="62" applyNumberFormat="1" applyFont="1" applyFill="1" applyBorder="1" applyAlignment="1">
      <alignment horizontal="left" vertical="center"/>
      <protection/>
    </xf>
    <xf numFmtId="49" fontId="8" fillId="35" borderId="0" xfId="62" applyNumberFormat="1" applyFont="1" applyFill="1" applyBorder="1" applyAlignment="1">
      <alignment horizontal="left" vertical="center"/>
      <protection/>
    </xf>
    <xf numFmtId="49" fontId="8" fillId="35" borderId="19" xfId="62" applyNumberFormat="1" applyFont="1" applyFill="1" applyBorder="1" applyAlignment="1">
      <alignment horizontal="left" vertical="center"/>
      <protection/>
    </xf>
    <xf numFmtId="3" fontId="8" fillId="31" borderId="44" xfId="59" applyNumberFormat="1" applyFont="1" applyFill="1" applyBorder="1" applyAlignment="1">
      <alignment vertical="center"/>
      <protection/>
    </xf>
    <xf numFmtId="3" fontId="8" fillId="34" borderId="44" xfId="59" applyNumberFormat="1" applyFont="1" applyFill="1" applyBorder="1" applyAlignment="1">
      <alignment vertical="center"/>
      <protection/>
    </xf>
    <xf numFmtId="3" fontId="8" fillId="31" borderId="45" xfId="59" applyNumberFormat="1" applyFont="1" applyFill="1" applyBorder="1" applyAlignment="1">
      <alignment vertical="center"/>
      <protection/>
    </xf>
    <xf numFmtId="3" fontId="8" fillId="0" borderId="44" xfId="59" applyNumberFormat="1" applyFont="1" applyBorder="1" applyAlignment="1">
      <alignment vertical="center"/>
      <protection/>
    </xf>
    <xf numFmtId="3" fontId="8" fillId="35" borderId="44" xfId="59" applyNumberFormat="1" applyFont="1" applyFill="1" applyBorder="1" applyAlignment="1">
      <alignment vertical="center"/>
      <protection/>
    </xf>
    <xf numFmtId="9" fontId="16" fillId="0" borderId="30" xfId="62" applyNumberFormat="1" applyFont="1" applyFill="1" applyBorder="1" applyAlignment="1" applyProtection="1">
      <alignment horizontal="right" vertical="center"/>
      <protection locked="0"/>
    </xf>
    <xf numFmtId="9" fontId="8" fillId="0" borderId="44" xfId="59" applyNumberFormat="1" applyFont="1" applyBorder="1" applyAlignment="1">
      <alignment vertical="center"/>
      <protection/>
    </xf>
    <xf numFmtId="9" fontId="16" fillId="0" borderId="44" xfId="62" applyNumberFormat="1" applyFont="1" applyFill="1" applyBorder="1" applyAlignment="1" applyProtection="1">
      <alignment horizontal="right" vertical="center"/>
      <protection locked="0"/>
    </xf>
    <xf numFmtId="9" fontId="8" fillId="35" borderId="44" xfId="59" applyNumberFormat="1" applyFont="1" applyFill="1" applyBorder="1" applyAlignment="1">
      <alignment vertical="center"/>
      <protection/>
    </xf>
    <xf numFmtId="9" fontId="8" fillId="31" borderId="44" xfId="59" applyNumberFormat="1" applyFont="1" applyFill="1" applyBorder="1" applyAlignment="1">
      <alignment vertical="center"/>
      <protection/>
    </xf>
    <xf numFmtId="9" fontId="8" fillId="34" borderId="44" xfId="59" applyNumberFormat="1" applyFont="1" applyFill="1" applyBorder="1" applyAlignment="1">
      <alignment vertical="center"/>
      <protection/>
    </xf>
    <xf numFmtId="9" fontId="8" fillId="31" borderId="45" xfId="59" applyNumberFormat="1" applyFont="1" applyFill="1" applyBorder="1" applyAlignment="1">
      <alignment vertical="center"/>
      <protection/>
    </xf>
    <xf numFmtId="14" fontId="55" fillId="0" borderId="11" xfId="62" applyNumberFormat="1" applyFont="1" applyFill="1" applyBorder="1" applyAlignment="1" applyProtection="1">
      <alignment horizontal="left" vertical="center"/>
      <protection locked="0"/>
    </xf>
    <xf numFmtId="0" fontId="12" fillId="34" borderId="19" xfId="62" applyFont="1" applyFill="1" applyBorder="1" applyAlignment="1">
      <alignment vertical="center"/>
      <protection/>
    </xf>
    <xf numFmtId="0" fontId="15" fillId="35" borderId="0" xfId="62" applyFont="1" applyFill="1" applyBorder="1" applyAlignment="1">
      <alignment vertical="center"/>
      <protection/>
    </xf>
    <xf numFmtId="0" fontId="15" fillId="0" borderId="19" xfId="62" applyFont="1" applyFill="1" applyBorder="1" applyAlignment="1">
      <alignment vertical="center"/>
      <protection/>
    </xf>
    <xf numFmtId="0" fontId="8" fillId="34" borderId="21" xfId="59" applyFont="1" applyFill="1" applyBorder="1" applyAlignment="1">
      <alignment vertical="center"/>
      <protection/>
    </xf>
    <xf numFmtId="0" fontId="15" fillId="35" borderId="0" xfId="62" applyFont="1" applyFill="1" applyBorder="1" applyAlignment="1">
      <alignment horizontal="left" vertical="center"/>
      <protection/>
    </xf>
    <xf numFmtId="0" fontId="8" fillId="34" borderId="21" xfId="62" applyFont="1" applyFill="1" applyBorder="1" applyAlignment="1">
      <alignment vertical="center"/>
      <protection/>
    </xf>
    <xf numFmtId="3" fontId="13" fillId="34" borderId="46" xfId="62" applyNumberFormat="1" applyFont="1" applyFill="1" applyBorder="1" applyAlignment="1" applyProtection="1">
      <alignment vertical="center"/>
      <protection/>
    </xf>
    <xf numFmtId="3" fontId="13" fillId="31" borderId="45" xfId="62" applyNumberFormat="1" applyFont="1" applyFill="1" applyBorder="1" applyAlignment="1" applyProtection="1">
      <alignment vertical="center"/>
      <protection/>
    </xf>
    <xf numFmtId="3" fontId="12" fillId="31" borderId="36" xfId="62" applyNumberFormat="1" applyFont="1" applyFill="1" applyBorder="1" applyAlignment="1">
      <alignment vertical="center"/>
      <protection/>
    </xf>
    <xf numFmtId="3" fontId="13" fillId="31" borderId="36" xfId="62" applyNumberFormat="1" applyFont="1" applyFill="1" applyBorder="1" applyAlignment="1" applyProtection="1">
      <alignment vertical="center"/>
      <protection/>
    </xf>
    <xf numFmtId="3" fontId="13" fillId="34" borderId="47" xfId="62" applyNumberFormat="1" applyFont="1" applyFill="1" applyBorder="1" applyAlignment="1" applyProtection="1">
      <alignment vertical="center"/>
      <protection/>
    </xf>
    <xf numFmtId="3" fontId="12" fillId="31" borderId="48" xfId="62" applyNumberFormat="1" applyFont="1" applyFill="1" applyBorder="1" applyAlignment="1">
      <alignment vertical="center"/>
      <protection/>
    </xf>
    <xf numFmtId="3" fontId="12" fillId="33" borderId="47" xfId="59" applyNumberFormat="1" applyFont="1" applyFill="1" applyBorder="1" applyAlignment="1">
      <alignment vertical="center"/>
      <protection/>
    </xf>
    <xf numFmtId="3" fontId="12" fillId="34" borderId="47" xfId="59" applyNumberFormat="1" applyFont="1" applyFill="1" applyBorder="1" applyAlignment="1">
      <alignment vertical="center"/>
      <protection/>
    </xf>
    <xf numFmtId="3" fontId="16" fillId="35" borderId="44" xfId="62" applyNumberFormat="1" applyFont="1" applyFill="1" applyBorder="1" applyAlignment="1" applyProtection="1">
      <alignment vertical="center"/>
      <protection locked="0"/>
    </xf>
    <xf numFmtId="3" fontId="16" fillId="0" borderId="44" xfId="62" applyNumberFormat="1" applyFont="1" applyFill="1" applyBorder="1" applyAlignment="1" applyProtection="1">
      <alignment vertical="center"/>
      <protection locked="0"/>
    </xf>
    <xf numFmtId="3" fontId="16" fillId="0" borderId="49" xfId="62" applyNumberFormat="1" applyFont="1" applyFill="1" applyBorder="1" applyAlignment="1" applyProtection="1">
      <alignment vertical="center"/>
      <protection locked="0"/>
    </xf>
    <xf numFmtId="3" fontId="12" fillId="34" borderId="47" xfId="62" applyNumberFormat="1" applyFont="1" applyFill="1" applyBorder="1" applyAlignment="1">
      <alignment vertical="center"/>
      <protection/>
    </xf>
    <xf numFmtId="3" fontId="8" fillId="0" borderId="47" xfId="59" applyNumberFormat="1" applyFont="1" applyFill="1" applyBorder="1" applyAlignment="1">
      <alignment vertical="center"/>
      <protection/>
    </xf>
    <xf numFmtId="3" fontId="12" fillId="34" borderId="50" xfId="62" applyNumberFormat="1" applyFont="1" applyFill="1" applyBorder="1" applyAlignment="1" applyProtection="1">
      <alignment vertical="center"/>
      <protection/>
    </xf>
    <xf numFmtId="3" fontId="13" fillId="34" borderId="44" xfId="62" applyNumberFormat="1" applyFont="1" applyFill="1" applyBorder="1" applyAlignment="1" applyProtection="1">
      <alignment vertical="center"/>
      <protection/>
    </xf>
    <xf numFmtId="3" fontId="8" fillId="0" borderId="44" xfId="62" applyNumberFormat="1" applyFont="1" applyFill="1" applyBorder="1" applyAlignment="1">
      <alignment vertical="center"/>
      <protection/>
    </xf>
    <xf numFmtId="3" fontId="8" fillId="0" borderId="44" xfId="59" applyNumberFormat="1" applyFont="1" applyFill="1" applyBorder="1" applyAlignment="1">
      <alignment vertical="center"/>
      <protection/>
    </xf>
    <xf numFmtId="3" fontId="8" fillId="35" borderId="44" xfId="62" applyNumberFormat="1" applyFont="1" applyFill="1" applyBorder="1" applyAlignment="1">
      <alignment vertical="center"/>
      <protection/>
    </xf>
    <xf numFmtId="3" fontId="8" fillId="35" borderId="44" xfId="62" applyNumberFormat="1" applyFont="1" applyFill="1" applyBorder="1" applyAlignment="1">
      <alignment horizontal="right" vertical="center"/>
      <protection/>
    </xf>
    <xf numFmtId="3" fontId="12" fillId="31" borderId="43" xfId="62" applyNumberFormat="1" applyFont="1" applyFill="1" applyBorder="1" applyAlignment="1">
      <alignment vertical="center"/>
      <protection/>
    </xf>
    <xf numFmtId="3" fontId="12" fillId="31" borderId="44" xfId="59" applyNumberFormat="1" applyFont="1" applyFill="1" applyBorder="1" applyAlignment="1">
      <alignment vertical="center"/>
      <protection/>
    </xf>
    <xf numFmtId="3" fontId="12" fillId="31" borderId="44" xfId="62" applyNumberFormat="1" applyFont="1" applyFill="1" applyBorder="1" applyAlignment="1">
      <alignment vertical="center"/>
      <protection/>
    </xf>
    <xf numFmtId="3" fontId="12" fillId="31" borderId="45" xfId="59" applyNumberFormat="1" applyFont="1" applyFill="1" applyBorder="1" applyAlignment="1">
      <alignment vertical="center"/>
      <protection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37" xfId="59" applyFont="1" applyBorder="1" applyAlignment="1">
      <alignment horizontal="center" vertical="center"/>
      <protection/>
    </xf>
    <xf numFmtId="0" fontId="7" fillId="0" borderId="51" xfId="59" applyFont="1" applyBorder="1" applyAlignment="1">
      <alignment horizontal="center" vertical="center"/>
      <protection/>
    </xf>
    <xf numFmtId="4" fontId="10" fillId="0" borderId="0" xfId="62" applyNumberFormat="1" applyFont="1" applyFill="1" applyBorder="1" applyAlignment="1" applyProtection="1">
      <alignment horizontal="center" vertical="center" wrapText="1"/>
      <protection locked="0"/>
    </xf>
    <xf numFmtId="4" fontId="10" fillId="0" borderId="11" xfId="62" applyNumberFormat="1" applyFont="1" applyFill="1" applyBorder="1" applyAlignment="1" applyProtection="1">
      <alignment horizontal="center" vertical="center" wrapText="1"/>
      <protection locked="0"/>
    </xf>
    <xf numFmtId="4" fontId="10" fillId="0" borderId="52" xfId="62" applyNumberFormat="1" applyFont="1" applyFill="1" applyBorder="1" applyAlignment="1" applyProtection="1">
      <alignment horizontal="center" vertical="center" wrapText="1"/>
      <protection locked="0"/>
    </xf>
    <xf numFmtId="4" fontId="10" fillId="0" borderId="53" xfId="62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59" applyFont="1" applyBorder="1" applyAlignment="1">
      <alignment horizontal="center" vertical="center"/>
      <protection/>
    </xf>
    <xf numFmtId="0" fontId="4" fillId="0" borderId="10" xfId="59" applyFont="1" applyBorder="1" applyAlignment="1">
      <alignment horizontal="center" vertical="center"/>
      <protection/>
    </xf>
    <xf numFmtId="0" fontId="14" fillId="34" borderId="54" xfId="62" applyFont="1" applyFill="1" applyBorder="1" applyAlignment="1">
      <alignment vertical="center" wrapText="1"/>
      <protection/>
    </xf>
    <xf numFmtId="0" fontId="15" fillId="34" borderId="54" xfId="59" applyFont="1" applyFill="1" applyBorder="1" applyAlignment="1">
      <alignment vertical="center" wrapText="1"/>
      <protection/>
    </xf>
    <xf numFmtId="0" fontId="14" fillId="34" borderId="0" xfId="62" applyFont="1" applyFill="1" applyBorder="1" applyAlignment="1">
      <alignment vertical="center" wrapText="1"/>
      <protection/>
    </xf>
    <xf numFmtId="0" fontId="15" fillId="34" borderId="0" xfId="59" applyFont="1" applyFill="1" applyBorder="1" applyAlignment="1">
      <alignment vertical="center" wrapText="1"/>
      <protection/>
    </xf>
    <xf numFmtId="0" fontId="7" fillId="0" borderId="36" xfId="59" applyFont="1" applyBorder="1" applyAlignment="1">
      <alignment horizontal="center" vertical="center" wrapText="1"/>
      <protection/>
    </xf>
    <xf numFmtId="0" fontId="7" fillId="0" borderId="37" xfId="59" applyFont="1" applyBorder="1" applyAlignment="1">
      <alignment horizontal="center" vertical="center" wrapText="1"/>
      <protection/>
    </xf>
    <xf numFmtId="0" fontId="7" fillId="0" borderId="51" xfId="59" applyFont="1" applyBorder="1" applyAlignment="1">
      <alignment horizontal="center" vertical="center" wrapText="1"/>
      <protection/>
    </xf>
    <xf numFmtId="4" fontId="10" fillId="0" borderId="43" xfId="62" applyNumberFormat="1" applyFont="1" applyFill="1" applyBorder="1" applyAlignment="1" applyProtection="1">
      <alignment horizontal="center" vertical="center" wrapText="1"/>
      <protection locked="0"/>
    </xf>
    <xf numFmtId="4" fontId="10" fillId="0" borderId="45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5" fillId="0" borderId="55" xfId="0" applyFont="1" applyFill="1" applyBorder="1" applyAlignment="1">
      <alignment wrapText="1"/>
    </xf>
    <xf numFmtId="0" fontId="5" fillId="0" borderId="55" xfId="0" applyFont="1" applyFill="1" applyBorder="1" applyAlignment="1">
      <alignment/>
    </xf>
    <xf numFmtId="0" fontId="4" fillId="0" borderId="55" xfId="0" applyFont="1" applyBorder="1" applyAlignment="1">
      <alignment wrapText="1"/>
    </xf>
    <xf numFmtId="3" fontId="4" fillId="0" borderId="55" xfId="0" applyNumberFormat="1" applyFont="1" applyFill="1" applyBorder="1" applyAlignment="1">
      <alignment horizontal="right"/>
    </xf>
    <xf numFmtId="0" fontId="5" fillId="0" borderId="55" xfId="0" applyFont="1" applyBorder="1" applyAlignment="1">
      <alignment wrapText="1"/>
    </xf>
    <xf numFmtId="3" fontId="5" fillId="0" borderId="55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55" xfId="0" applyFont="1" applyFill="1" applyBorder="1" applyAlignment="1">
      <alignment horizontal="center" vertical="center" wrapText="1"/>
    </xf>
    <xf numFmtId="165" fontId="5" fillId="0" borderId="55" xfId="0" applyNumberFormat="1" applyFont="1" applyFill="1" applyBorder="1" applyAlignment="1">
      <alignment horizontal="center" vertical="center" wrapText="1"/>
    </xf>
    <xf numFmtId="3" fontId="5" fillId="0" borderId="55" xfId="0" applyNumberFormat="1" applyFont="1" applyFill="1" applyBorder="1" applyAlignment="1">
      <alignment wrapText="1"/>
    </xf>
    <xf numFmtId="0" fontId="4" fillId="0" borderId="55" xfId="0" applyFont="1" applyFill="1" applyBorder="1" applyAlignment="1">
      <alignment wrapText="1"/>
    </xf>
    <xf numFmtId="3" fontId="4" fillId="0" borderId="55" xfId="0" applyNumberFormat="1" applyFont="1" applyFill="1" applyBorder="1" applyAlignment="1">
      <alignment/>
    </xf>
    <xf numFmtId="3" fontId="36" fillId="0" borderId="55" xfId="0" applyNumberFormat="1" applyFont="1" applyFill="1" applyBorder="1" applyAlignment="1">
      <alignment/>
    </xf>
    <xf numFmtId="49" fontId="4" fillId="0" borderId="55" xfId="0" applyNumberFormat="1" applyFont="1" applyFill="1" applyBorder="1" applyAlignment="1">
      <alignment wrapText="1"/>
    </xf>
    <xf numFmtId="49" fontId="36" fillId="0" borderId="55" xfId="0" applyNumberFormat="1" applyFont="1" applyFill="1" applyBorder="1" applyAlignment="1">
      <alignment wrapText="1"/>
    </xf>
    <xf numFmtId="3" fontId="36" fillId="36" borderId="55" xfId="0" applyNumberFormat="1" applyFont="1" applyFill="1" applyBorder="1" applyAlignment="1">
      <alignment/>
    </xf>
    <xf numFmtId="49" fontId="5" fillId="0" borderId="55" xfId="0" applyNumberFormat="1" applyFont="1" applyFill="1" applyBorder="1" applyAlignment="1">
      <alignment wrapText="1"/>
    </xf>
    <xf numFmtId="49" fontId="5" fillId="2" borderId="55" xfId="0" applyNumberFormat="1" applyFont="1" applyFill="1" applyBorder="1" applyAlignment="1">
      <alignment wrapText="1"/>
    </xf>
    <xf numFmtId="3" fontId="5" fillId="2" borderId="55" xfId="0" applyNumberFormat="1" applyFont="1" applyFill="1" applyBorder="1" applyAlignment="1">
      <alignment/>
    </xf>
    <xf numFmtId="3" fontId="5" fillId="37" borderId="55" xfId="0" applyNumberFormat="1" applyFont="1" applyFill="1" applyBorder="1" applyAlignment="1">
      <alignment/>
    </xf>
    <xf numFmtId="0" fontId="5" fillId="37" borderId="55" xfId="0" applyFont="1" applyFill="1" applyBorder="1" applyAlignment="1">
      <alignment/>
    </xf>
    <xf numFmtId="0" fontId="5" fillId="0" borderId="55" xfId="0" applyFont="1" applyBorder="1" applyAlignment="1">
      <alignment horizontal="left" wrapText="1"/>
    </xf>
    <xf numFmtId="0" fontId="5" fillId="0" borderId="55" xfId="58" applyFont="1" applyBorder="1" applyAlignment="1">
      <alignment wrapText="1"/>
      <protection/>
    </xf>
    <xf numFmtId="0" fontId="5" fillId="2" borderId="55" xfId="58" applyFont="1" applyFill="1" applyBorder="1" applyAlignment="1">
      <alignment wrapText="1"/>
      <protection/>
    </xf>
    <xf numFmtId="0" fontId="5" fillId="2" borderId="55" xfId="0" applyFont="1" applyFill="1" applyBorder="1" applyAlignment="1">
      <alignment/>
    </xf>
    <xf numFmtId="0" fontId="36" fillId="0" borderId="55" xfId="0" applyFont="1" applyFill="1" applyBorder="1" applyAlignment="1">
      <alignment wrapText="1"/>
    </xf>
    <xf numFmtId="0" fontId="36" fillId="0" borderId="0" xfId="0" applyFont="1" applyFill="1" applyAlignment="1">
      <alignment/>
    </xf>
    <xf numFmtId="0" fontId="36" fillId="0" borderId="55" xfId="0" applyFont="1" applyBorder="1" applyAlignment="1">
      <alignment wrapText="1"/>
    </xf>
    <xf numFmtId="0" fontId="5" fillId="2" borderId="55" xfId="0" applyFont="1" applyFill="1" applyBorder="1" applyAlignment="1">
      <alignment wrapText="1"/>
    </xf>
    <xf numFmtId="0" fontId="5" fillId="2" borderId="0" xfId="0" applyFont="1" applyFill="1" applyAlignment="1">
      <alignment/>
    </xf>
    <xf numFmtId="0" fontId="5" fillId="0" borderId="55" xfId="58" applyFont="1" applyBorder="1" applyAlignment="1">
      <alignment horizontal="left" wrapText="1"/>
      <protection/>
    </xf>
    <xf numFmtId="0" fontId="37" fillId="0" borderId="55" xfId="0" applyFont="1" applyFill="1" applyBorder="1" applyAlignment="1">
      <alignment wrapText="1"/>
    </xf>
    <xf numFmtId="0" fontId="38" fillId="0" borderId="55" xfId="0" applyFont="1" applyFill="1" applyBorder="1" applyAlignment="1">
      <alignment wrapText="1"/>
    </xf>
    <xf numFmtId="3" fontId="37" fillId="0" borderId="55" xfId="0" applyNumberFormat="1" applyFont="1" applyFill="1" applyBorder="1" applyAlignment="1">
      <alignment/>
    </xf>
    <xf numFmtId="0" fontId="6" fillId="0" borderId="55" xfId="0" applyFont="1" applyFill="1" applyBorder="1" applyAlignment="1">
      <alignment wrapText="1"/>
    </xf>
    <xf numFmtId="3" fontId="6" fillId="0" borderId="55" xfId="0" applyNumberFormat="1" applyFont="1" applyFill="1" applyBorder="1" applyAlignment="1">
      <alignment/>
    </xf>
    <xf numFmtId="0" fontId="6" fillId="2" borderId="55" xfId="0" applyFont="1" applyFill="1" applyBorder="1" applyAlignment="1">
      <alignment wrapText="1"/>
    </xf>
    <xf numFmtId="0" fontId="5" fillId="38" borderId="55" xfId="0" applyFont="1" applyFill="1" applyBorder="1" applyAlignment="1">
      <alignment wrapText="1"/>
    </xf>
    <xf numFmtId="0" fontId="6" fillId="38" borderId="55" xfId="0" applyFont="1" applyFill="1" applyBorder="1" applyAlignment="1">
      <alignment wrapText="1"/>
    </xf>
    <xf numFmtId="3" fontId="5" fillId="38" borderId="5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ärkus 2" xfId="54"/>
    <cellStyle name="Neutral" xfId="55"/>
    <cellStyle name="Normaallaad 2" xfId="56"/>
    <cellStyle name="Normaallaad 3" xfId="57"/>
    <cellStyle name="Normaallaad_Leht1" xfId="58"/>
    <cellStyle name="Normal 2" xfId="59"/>
    <cellStyle name="Normal 3" xfId="60"/>
    <cellStyle name="Normal 4" xfId="61"/>
    <cellStyle name="Normal_Sheet1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1"/>
  <sheetViews>
    <sheetView tabSelected="1" zoomScale="90" zoomScaleNormal="90" zoomScalePageLayoutView="0" workbookViewId="0" topLeftCell="A1">
      <selection activeCell="D5" sqref="D5:D81"/>
    </sheetView>
  </sheetViews>
  <sheetFormatPr defaultColWidth="9.140625" defaultRowHeight="15"/>
  <cols>
    <col min="1" max="1" width="9.8515625" style="60" customWidth="1"/>
    <col min="2" max="2" width="4.8515625" style="5" customWidth="1"/>
    <col min="3" max="3" width="53.00390625" style="5" customWidth="1"/>
    <col min="4" max="4" width="9.421875" style="5" customWidth="1"/>
    <col min="5" max="5" width="9.00390625" style="64" customWidth="1"/>
    <col min="6" max="6" width="9.00390625" style="66" customWidth="1"/>
    <col min="7" max="7" width="6.00390625" style="5" customWidth="1"/>
    <col min="8" max="8" width="8.421875" style="5" customWidth="1"/>
    <col min="9" max="9" width="7.28125" style="5" customWidth="1"/>
    <col min="10" max="10" width="10.140625" style="5" customWidth="1"/>
    <col min="11" max="12" width="9.140625" style="5" customWidth="1"/>
    <col min="13" max="13" width="10.28125" style="5" bestFit="1" customWidth="1"/>
    <col min="14" max="14" width="11.140625" style="5" bestFit="1" customWidth="1"/>
    <col min="15" max="16384" width="9.140625" style="5" customWidth="1"/>
  </cols>
  <sheetData>
    <row r="1" spans="1:6" ht="21" customHeight="1">
      <c r="A1" s="1" t="s">
        <v>0</v>
      </c>
      <c r="B1" s="2"/>
      <c r="C1" s="3"/>
      <c r="D1" s="3"/>
      <c r="E1" s="4"/>
      <c r="F1" s="4"/>
    </row>
    <row r="2" spans="1:9" ht="22.5" customHeight="1">
      <c r="A2" s="185" t="s">
        <v>1</v>
      </c>
      <c r="B2" s="185"/>
      <c r="C2" s="186"/>
      <c r="D2" s="85">
        <v>2013</v>
      </c>
      <c r="E2" s="187">
        <v>2014</v>
      </c>
      <c r="F2" s="185"/>
      <c r="G2" s="186"/>
      <c r="H2" s="173" t="s">
        <v>246</v>
      </c>
      <c r="I2" s="174"/>
    </row>
    <row r="3" spans="1:9" ht="16.5" customHeight="1">
      <c r="A3" s="6"/>
      <c r="B3" s="7" t="s">
        <v>2</v>
      </c>
      <c r="C3" s="139">
        <v>41729</v>
      </c>
      <c r="D3" s="188" t="s">
        <v>4</v>
      </c>
      <c r="E3" s="175" t="s">
        <v>3</v>
      </c>
      <c r="F3" s="177" t="s">
        <v>4</v>
      </c>
      <c r="G3" s="179" t="s">
        <v>5</v>
      </c>
      <c r="H3" s="113" t="s">
        <v>104</v>
      </c>
      <c r="I3" s="113" t="s">
        <v>104</v>
      </c>
    </row>
    <row r="4" spans="1:9" ht="15" customHeight="1">
      <c r="A4" s="8" t="s">
        <v>6</v>
      </c>
      <c r="B4" s="9"/>
      <c r="C4" s="70" t="s">
        <v>7</v>
      </c>
      <c r="D4" s="189"/>
      <c r="E4" s="176"/>
      <c r="F4" s="178"/>
      <c r="G4" s="180"/>
      <c r="H4" s="114" t="s">
        <v>105</v>
      </c>
      <c r="I4" s="114" t="s">
        <v>5</v>
      </c>
    </row>
    <row r="5" spans="1:13" ht="15" customHeight="1" thickBot="1">
      <c r="A5" s="100"/>
      <c r="B5" s="101" t="s">
        <v>8</v>
      </c>
      <c r="C5" s="140"/>
      <c r="D5" s="146">
        <v>29158407</v>
      </c>
      <c r="E5" s="146">
        <f>E6+E12+E13+E17</f>
        <v>103564255</v>
      </c>
      <c r="F5" s="146">
        <f>F6+F12+F13+F17</f>
        <v>31287148</v>
      </c>
      <c r="G5" s="102">
        <f aca="true" t="shared" si="0" ref="G5:G28">F5/E5</f>
        <v>0.3021037326054245</v>
      </c>
      <c r="H5" s="115">
        <f>F5-D5</f>
        <v>2128741</v>
      </c>
      <c r="I5" s="99">
        <f>H5/D5</f>
        <v>0.07300608020184367</v>
      </c>
      <c r="J5" s="10"/>
      <c r="K5" s="11"/>
      <c r="M5" s="12"/>
    </row>
    <row r="6" spans="1:13" ht="12.75">
      <c r="A6" s="13">
        <v>30</v>
      </c>
      <c r="B6" s="14" t="s">
        <v>9</v>
      </c>
      <c r="C6" s="71"/>
      <c r="D6" s="147">
        <v>13293863</v>
      </c>
      <c r="E6" s="147">
        <f>SUM(E7:E11)</f>
        <v>56810100</v>
      </c>
      <c r="F6" s="147">
        <f>SUM(F7:F11)</f>
        <v>14664509</v>
      </c>
      <c r="G6" s="86">
        <f t="shared" si="0"/>
        <v>0.2581320751063631</v>
      </c>
      <c r="H6" s="116">
        <f aca="true" t="shared" si="1" ref="H6:H69">F6-D6</f>
        <v>1370646</v>
      </c>
      <c r="I6" s="112">
        <f aca="true" t="shared" si="2" ref="I6:I69">H6/D6</f>
        <v>0.10310366520250736</v>
      </c>
      <c r="J6" s="10"/>
      <c r="K6" s="11"/>
      <c r="M6" s="12"/>
    </row>
    <row r="7" spans="1:13" ht="12.75">
      <c r="A7" s="15">
        <v>3000</v>
      </c>
      <c r="B7" s="16"/>
      <c r="C7" s="72" t="s">
        <v>10</v>
      </c>
      <c r="D7" s="161">
        <v>13094286</v>
      </c>
      <c r="E7" s="17">
        <v>55300000</v>
      </c>
      <c r="F7" s="17">
        <v>14456720</v>
      </c>
      <c r="G7" s="91">
        <f t="shared" si="0"/>
        <v>0.2614235081374322</v>
      </c>
      <c r="H7" s="130">
        <f t="shared" si="1"/>
        <v>1362434</v>
      </c>
      <c r="I7" s="133">
        <f t="shared" si="2"/>
        <v>0.10404797940109144</v>
      </c>
      <c r="J7" s="10"/>
      <c r="K7" s="18"/>
      <c r="M7" s="12"/>
    </row>
    <row r="8" spans="1:13" ht="12.75">
      <c r="A8" s="15">
        <v>3030</v>
      </c>
      <c r="B8" s="16"/>
      <c r="C8" s="72" t="s">
        <v>11</v>
      </c>
      <c r="D8" s="161">
        <v>9501</v>
      </c>
      <c r="E8" s="17">
        <v>690100</v>
      </c>
      <c r="F8" s="17">
        <v>2815</v>
      </c>
      <c r="G8" s="91">
        <f t="shared" si="0"/>
        <v>0.004079118968265469</v>
      </c>
      <c r="H8" s="130">
        <f t="shared" si="1"/>
        <v>-6686</v>
      </c>
      <c r="I8" s="133">
        <f t="shared" si="2"/>
        <v>-0.703715398379118</v>
      </c>
      <c r="J8" s="10"/>
      <c r="K8" s="11"/>
      <c r="M8" s="12"/>
    </row>
    <row r="9" spans="1:13" ht="12.75">
      <c r="A9" s="15">
        <v>3044</v>
      </c>
      <c r="B9" s="16"/>
      <c r="C9" s="72" t="s">
        <v>12</v>
      </c>
      <c r="D9" s="161">
        <v>92436</v>
      </c>
      <c r="E9" s="17">
        <v>300000</v>
      </c>
      <c r="F9" s="17">
        <v>94717</v>
      </c>
      <c r="G9" s="91">
        <f t="shared" si="0"/>
        <v>0.31572333333333336</v>
      </c>
      <c r="H9" s="130">
        <f t="shared" si="1"/>
        <v>2281</v>
      </c>
      <c r="I9" s="133">
        <f t="shared" si="2"/>
        <v>0.024676532952529317</v>
      </c>
      <c r="J9" s="10"/>
      <c r="K9" s="11"/>
      <c r="M9" s="12"/>
    </row>
    <row r="10" spans="1:13" ht="12.75">
      <c r="A10" s="15">
        <v>3045</v>
      </c>
      <c r="B10" s="16"/>
      <c r="C10" s="72" t="s">
        <v>13</v>
      </c>
      <c r="D10" s="161">
        <v>3520</v>
      </c>
      <c r="E10" s="17">
        <v>70000</v>
      </c>
      <c r="F10" s="17">
        <v>12860</v>
      </c>
      <c r="G10" s="91">
        <f t="shared" si="0"/>
        <v>0.18371428571428572</v>
      </c>
      <c r="H10" s="130">
        <f t="shared" si="1"/>
        <v>9340</v>
      </c>
      <c r="I10" s="133">
        <f t="shared" si="2"/>
        <v>2.653409090909091</v>
      </c>
      <c r="J10" s="10"/>
      <c r="K10" s="11"/>
      <c r="M10" s="12"/>
    </row>
    <row r="11" spans="1:13" ht="12.75">
      <c r="A11" s="15">
        <v>3047</v>
      </c>
      <c r="B11" s="16"/>
      <c r="C11" s="73" t="s">
        <v>14</v>
      </c>
      <c r="D11" s="162">
        <v>94120</v>
      </c>
      <c r="E11" s="17">
        <v>450000</v>
      </c>
      <c r="F11" s="17">
        <v>97397</v>
      </c>
      <c r="G11" s="91">
        <f t="shared" si="0"/>
        <v>0.21643777777777778</v>
      </c>
      <c r="H11" s="130">
        <f t="shared" si="1"/>
        <v>3277</v>
      </c>
      <c r="I11" s="133">
        <f t="shared" si="2"/>
        <v>0.03481725456863578</v>
      </c>
      <c r="J11" s="10"/>
      <c r="K11" s="11"/>
      <c r="M11" s="12"/>
    </row>
    <row r="12" spans="1:13" ht="12.75">
      <c r="A12" s="19">
        <v>32</v>
      </c>
      <c r="B12" s="20" t="s">
        <v>15</v>
      </c>
      <c r="C12" s="74"/>
      <c r="D12" s="148">
        <v>3632778</v>
      </c>
      <c r="E12" s="21">
        <v>14919513</v>
      </c>
      <c r="F12" s="21">
        <v>3939772</v>
      </c>
      <c r="G12" s="87">
        <f t="shared" si="0"/>
        <v>0.2640684049137529</v>
      </c>
      <c r="H12" s="116">
        <f t="shared" si="1"/>
        <v>306994</v>
      </c>
      <c r="I12" s="112">
        <f t="shared" si="2"/>
        <v>0.08450667780965421</v>
      </c>
      <c r="J12" s="10"/>
      <c r="K12" s="11"/>
      <c r="M12" s="12"/>
    </row>
    <row r="13" spans="1:20" s="22" customFormat="1" ht="12.75">
      <c r="A13" s="19" t="s">
        <v>16</v>
      </c>
      <c r="B13" s="20" t="s">
        <v>17</v>
      </c>
      <c r="C13" s="74"/>
      <c r="D13" s="149">
        <v>12107421</v>
      </c>
      <c r="E13" s="149">
        <f>E14+E15+E16</f>
        <v>31507142</v>
      </c>
      <c r="F13" s="149">
        <f>F14+F15+F16</f>
        <v>12555482</v>
      </c>
      <c r="G13" s="87">
        <f t="shared" si="0"/>
        <v>0.3984963790114635</v>
      </c>
      <c r="H13" s="116">
        <f t="shared" si="1"/>
        <v>448061</v>
      </c>
      <c r="I13" s="112">
        <f t="shared" si="2"/>
        <v>0.03700713801890593</v>
      </c>
      <c r="J13" s="10"/>
      <c r="K13" s="11"/>
      <c r="L13" s="5"/>
      <c r="M13" s="12"/>
      <c r="N13" s="5"/>
      <c r="O13" s="5"/>
      <c r="P13" s="5"/>
      <c r="Q13" s="5"/>
      <c r="R13" s="5"/>
      <c r="S13" s="5"/>
      <c r="T13" s="5"/>
    </row>
    <row r="14" spans="1:20" s="22" customFormat="1" ht="12.75">
      <c r="A14" s="15" t="s">
        <v>18</v>
      </c>
      <c r="B14" s="16"/>
      <c r="C14" s="72" t="s">
        <v>19</v>
      </c>
      <c r="D14" s="161">
        <v>4416624</v>
      </c>
      <c r="E14" s="17">
        <v>4416624</v>
      </c>
      <c r="F14" s="17">
        <v>5004825</v>
      </c>
      <c r="G14" s="91">
        <f t="shared" si="0"/>
        <v>1.133178871463815</v>
      </c>
      <c r="H14" s="130">
        <f t="shared" si="1"/>
        <v>588201</v>
      </c>
      <c r="I14" s="133">
        <f t="shared" si="2"/>
        <v>0.1331788714638149</v>
      </c>
      <c r="J14" s="10"/>
      <c r="K14" s="11"/>
      <c r="L14" s="5"/>
      <c r="M14" s="12"/>
      <c r="N14" s="5"/>
      <c r="O14" s="5"/>
      <c r="P14" s="5"/>
      <c r="Q14" s="5"/>
      <c r="R14" s="5"/>
      <c r="S14" s="5"/>
      <c r="T14" s="5"/>
    </row>
    <row r="15" spans="1:20" s="22" customFormat="1" ht="12.75">
      <c r="A15" s="15" t="s">
        <v>20</v>
      </c>
      <c r="B15" s="16"/>
      <c r="C15" s="73" t="s">
        <v>21</v>
      </c>
      <c r="D15" s="162">
        <v>5340887</v>
      </c>
      <c r="E15" s="17">
        <v>18961146</v>
      </c>
      <c r="F15" s="17">
        <v>5338666</v>
      </c>
      <c r="G15" s="91">
        <f t="shared" si="0"/>
        <v>0.28155819273792837</v>
      </c>
      <c r="H15" s="130">
        <f t="shared" si="1"/>
        <v>-2221</v>
      </c>
      <c r="I15" s="133">
        <f t="shared" si="2"/>
        <v>-0.000415848528530935</v>
      </c>
      <c r="J15" s="10"/>
      <c r="K15" s="11"/>
      <c r="L15" s="5"/>
      <c r="M15" s="12"/>
      <c r="N15" s="5"/>
      <c r="O15" s="5"/>
      <c r="P15" s="5"/>
      <c r="Q15" s="5"/>
      <c r="R15" s="5"/>
      <c r="S15" s="5"/>
      <c r="T15" s="5"/>
    </row>
    <row r="16" spans="1:20" s="22" customFormat="1" ht="12.75">
      <c r="A16" s="15" t="s">
        <v>22</v>
      </c>
      <c r="B16" s="16"/>
      <c r="C16" s="73" t="s">
        <v>23</v>
      </c>
      <c r="D16" s="162">
        <v>2349910</v>
      </c>
      <c r="E16" s="17">
        <v>8129372</v>
      </c>
      <c r="F16" s="17">
        <v>2211991</v>
      </c>
      <c r="G16" s="91">
        <f t="shared" si="0"/>
        <v>0.27209863197304784</v>
      </c>
      <c r="H16" s="130">
        <f t="shared" si="1"/>
        <v>-137919</v>
      </c>
      <c r="I16" s="133">
        <f t="shared" si="2"/>
        <v>-0.05869118391768195</v>
      </c>
      <c r="J16" s="10"/>
      <c r="K16" s="11"/>
      <c r="L16" s="5"/>
      <c r="M16" s="12"/>
      <c r="N16" s="5"/>
      <c r="O16" s="5"/>
      <c r="P16" s="5"/>
      <c r="Q16" s="5"/>
      <c r="R16" s="5"/>
      <c r="S16" s="5"/>
      <c r="T16" s="5"/>
    </row>
    <row r="17" spans="1:20" s="22" customFormat="1" ht="12.75">
      <c r="A17" s="19" t="s">
        <v>24</v>
      </c>
      <c r="B17" s="20" t="s">
        <v>25</v>
      </c>
      <c r="C17" s="74"/>
      <c r="D17" s="149">
        <v>124345</v>
      </c>
      <c r="E17" s="149">
        <f>SUM(E18:E21)</f>
        <v>327500</v>
      </c>
      <c r="F17" s="149">
        <f>SUM(F18:F21)</f>
        <v>127385</v>
      </c>
      <c r="G17" s="87">
        <f t="shared" si="0"/>
        <v>0.3889618320610687</v>
      </c>
      <c r="H17" s="116">
        <f t="shared" si="1"/>
        <v>3040</v>
      </c>
      <c r="I17" s="112">
        <f t="shared" si="2"/>
        <v>0.024448108086372593</v>
      </c>
      <c r="J17" s="10"/>
      <c r="K17" s="11"/>
      <c r="L17" s="5"/>
      <c r="M17" s="12"/>
      <c r="N17" s="5"/>
      <c r="O17" s="5"/>
      <c r="P17" s="5"/>
      <c r="Q17" s="5"/>
      <c r="R17" s="5"/>
      <c r="S17" s="5"/>
      <c r="T17" s="5"/>
    </row>
    <row r="18" spans="1:20" s="22" customFormat="1" ht="12.75">
      <c r="A18" s="15" t="s">
        <v>26</v>
      </c>
      <c r="B18" s="16"/>
      <c r="C18" s="72" t="s">
        <v>27</v>
      </c>
      <c r="D18" s="161">
        <v>0</v>
      </c>
      <c r="E18" s="17">
        <v>0</v>
      </c>
      <c r="F18" s="17">
        <v>0</v>
      </c>
      <c r="G18" s="132" t="s">
        <v>103</v>
      </c>
      <c r="H18" s="130">
        <f t="shared" si="1"/>
        <v>0</v>
      </c>
      <c r="I18" s="134" t="s">
        <v>103</v>
      </c>
      <c r="J18" s="10"/>
      <c r="K18" s="11"/>
      <c r="L18" s="5"/>
      <c r="M18" s="12"/>
      <c r="N18" s="5"/>
      <c r="O18" s="5"/>
      <c r="P18" s="5"/>
      <c r="Q18" s="5"/>
      <c r="R18" s="5"/>
      <c r="S18" s="5"/>
      <c r="T18" s="5"/>
    </row>
    <row r="19" spans="1:20" s="22" customFormat="1" ht="12.75">
      <c r="A19" s="15">
        <v>382540</v>
      </c>
      <c r="B19" s="16"/>
      <c r="C19" s="72" t="s">
        <v>28</v>
      </c>
      <c r="D19" s="161">
        <v>40148</v>
      </c>
      <c r="E19" s="17">
        <v>178000</v>
      </c>
      <c r="F19" s="17">
        <v>42283</v>
      </c>
      <c r="G19" s="91">
        <f t="shared" si="0"/>
        <v>0.23754494382022473</v>
      </c>
      <c r="H19" s="130">
        <f t="shared" si="1"/>
        <v>2135</v>
      </c>
      <c r="I19" s="133">
        <f t="shared" si="2"/>
        <v>0.053178240510112586</v>
      </c>
      <c r="J19" s="10"/>
      <c r="K19" s="11"/>
      <c r="L19" s="5"/>
      <c r="M19" s="12"/>
      <c r="N19" s="5"/>
      <c r="O19" s="5"/>
      <c r="P19" s="5"/>
      <c r="Q19" s="5"/>
      <c r="R19" s="5"/>
      <c r="S19" s="5"/>
      <c r="T19" s="5"/>
    </row>
    <row r="20" spans="1:20" s="22" customFormat="1" ht="12.75">
      <c r="A20" s="15">
        <v>3882</v>
      </c>
      <c r="B20" s="16"/>
      <c r="C20" s="72" t="s">
        <v>29</v>
      </c>
      <c r="D20" s="161">
        <v>38856</v>
      </c>
      <c r="E20" s="17">
        <v>10000</v>
      </c>
      <c r="F20" s="17">
        <v>5324</v>
      </c>
      <c r="G20" s="91">
        <f t="shared" si="0"/>
        <v>0.5324</v>
      </c>
      <c r="H20" s="130">
        <f t="shared" si="1"/>
        <v>-33532</v>
      </c>
      <c r="I20" s="133">
        <f t="shared" si="2"/>
        <v>-0.8629812641548281</v>
      </c>
      <c r="J20" s="10"/>
      <c r="K20" s="11"/>
      <c r="L20" s="5"/>
      <c r="M20" s="12"/>
      <c r="N20" s="5"/>
      <c r="O20" s="5"/>
      <c r="P20" s="5"/>
      <c r="Q20" s="5"/>
      <c r="R20" s="5"/>
      <c r="S20" s="5"/>
      <c r="T20" s="5"/>
    </row>
    <row r="21" spans="1:20" s="22" customFormat="1" ht="13.5" thickBot="1">
      <c r="A21" s="15" t="s">
        <v>30</v>
      </c>
      <c r="B21" s="16"/>
      <c r="C21" s="72" t="s">
        <v>31</v>
      </c>
      <c r="D21" s="161">
        <v>45341</v>
      </c>
      <c r="E21" s="17">
        <v>139500</v>
      </c>
      <c r="F21" s="17">
        <v>79778</v>
      </c>
      <c r="G21" s="91">
        <f t="shared" si="0"/>
        <v>0.5718853046594982</v>
      </c>
      <c r="H21" s="130">
        <f t="shared" si="1"/>
        <v>34437</v>
      </c>
      <c r="I21" s="133">
        <f t="shared" si="2"/>
        <v>0.7595112591252949</v>
      </c>
      <c r="J21" s="10"/>
      <c r="K21" s="11"/>
      <c r="L21" s="5"/>
      <c r="M21" s="12"/>
      <c r="N21" s="5"/>
      <c r="O21" s="5"/>
      <c r="P21" s="5"/>
      <c r="Q21" s="5"/>
      <c r="R21" s="5"/>
      <c r="S21" s="5"/>
      <c r="T21" s="5"/>
    </row>
    <row r="22" spans="1:20" s="22" customFormat="1" ht="13.5" thickBot="1">
      <c r="A22" s="100"/>
      <c r="B22" s="101" t="s">
        <v>32</v>
      </c>
      <c r="C22" s="140"/>
      <c r="D22" s="150">
        <v>-22051148</v>
      </c>
      <c r="E22" s="150">
        <f>E23+E24</f>
        <v>-99022736</v>
      </c>
      <c r="F22" s="150">
        <f>F23+F24</f>
        <v>-23486755</v>
      </c>
      <c r="G22" s="103">
        <f t="shared" si="0"/>
        <v>0.23718547829258121</v>
      </c>
      <c r="H22" s="115">
        <f t="shared" si="1"/>
        <v>-1435607</v>
      </c>
      <c r="I22" s="99">
        <f t="shared" si="2"/>
        <v>0.06510350390827725</v>
      </c>
      <c r="J22" s="10"/>
      <c r="K22" s="18"/>
      <c r="L22" s="5"/>
      <c r="M22" s="12"/>
      <c r="N22" s="5"/>
      <c r="O22" s="5"/>
      <c r="P22" s="5"/>
      <c r="Q22" s="5"/>
      <c r="R22" s="5"/>
      <c r="S22" s="5"/>
      <c r="T22" s="5"/>
    </row>
    <row r="23" spans="1:20" s="22" customFormat="1" ht="13.5" thickBot="1">
      <c r="A23" s="23" t="s">
        <v>33</v>
      </c>
      <c r="B23" s="24" t="s">
        <v>34</v>
      </c>
      <c r="C23" s="75"/>
      <c r="D23" s="151">
        <v>-3453160</v>
      </c>
      <c r="E23" s="25">
        <v>-12844053</v>
      </c>
      <c r="F23" s="25">
        <v>-3739389</v>
      </c>
      <c r="G23" s="88">
        <f t="shared" si="0"/>
        <v>0.2911377740344111</v>
      </c>
      <c r="H23" s="116">
        <f t="shared" si="1"/>
        <v>-286229</v>
      </c>
      <c r="I23" s="112">
        <f t="shared" si="2"/>
        <v>0.08288900601188477</v>
      </c>
      <c r="J23" s="10"/>
      <c r="K23" s="11"/>
      <c r="L23" s="5"/>
      <c r="M23" s="12"/>
      <c r="N23" s="5"/>
      <c r="O23" s="5"/>
      <c r="P23" s="5"/>
      <c r="Q23" s="5"/>
      <c r="R23" s="5"/>
      <c r="S23" s="5"/>
      <c r="T23" s="5"/>
    </row>
    <row r="24" spans="1:13" ht="12.75">
      <c r="A24" s="19"/>
      <c r="B24" s="20" t="s">
        <v>35</v>
      </c>
      <c r="C24" s="74"/>
      <c r="D24" s="149">
        <v>-18597987</v>
      </c>
      <c r="E24" s="149">
        <f>E25+E27+E28</f>
        <v>-86178683</v>
      </c>
      <c r="F24" s="149">
        <f>F25+F27+F28</f>
        <v>-19747366</v>
      </c>
      <c r="G24" s="88">
        <f t="shared" si="0"/>
        <v>0.2291444393505062</v>
      </c>
      <c r="H24" s="116">
        <f t="shared" si="1"/>
        <v>-1149379</v>
      </c>
      <c r="I24" s="112">
        <f t="shared" si="2"/>
        <v>0.061801258383501395</v>
      </c>
      <c r="J24" s="10"/>
      <c r="K24" s="11"/>
      <c r="M24" s="12"/>
    </row>
    <row r="25" spans="1:13" ht="12.75">
      <c r="A25" s="15">
        <v>50</v>
      </c>
      <c r="B25" s="16"/>
      <c r="C25" s="72" t="s">
        <v>36</v>
      </c>
      <c r="D25" s="161">
        <v>-9568784</v>
      </c>
      <c r="E25" s="17">
        <v>-47327641</v>
      </c>
      <c r="F25" s="17">
        <v>-10495477</v>
      </c>
      <c r="G25" s="91">
        <f t="shared" si="0"/>
        <v>0.22176209881240436</v>
      </c>
      <c r="H25" s="130">
        <f t="shared" si="1"/>
        <v>-926693</v>
      </c>
      <c r="I25" s="133">
        <f t="shared" si="2"/>
        <v>0.0968454298895241</v>
      </c>
      <c r="J25" s="10"/>
      <c r="K25" s="11"/>
      <c r="M25" s="12"/>
    </row>
    <row r="26" spans="1:13" ht="12.75">
      <c r="A26" s="119">
        <v>500</v>
      </c>
      <c r="B26" s="120"/>
      <c r="C26" s="141" t="s">
        <v>37</v>
      </c>
      <c r="D26" s="163">
        <v>-7165466</v>
      </c>
      <c r="E26" s="121">
        <v>-35103052</v>
      </c>
      <c r="F26" s="121">
        <v>-7949531</v>
      </c>
      <c r="G26" s="122">
        <f t="shared" si="0"/>
        <v>0.22646267338805753</v>
      </c>
      <c r="H26" s="131">
        <f t="shared" si="1"/>
        <v>-784065</v>
      </c>
      <c r="I26" s="135">
        <f t="shared" si="2"/>
        <v>0.10942275073247155</v>
      </c>
      <c r="J26" s="10"/>
      <c r="K26" s="11"/>
      <c r="M26" s="12"/>
    </row>
    <row r="27" spans="1:13" ht="12.75">
      <c r="A27" s="15">
        <v>55</v>
      </c>
      <c r="B27" s="16"/>
      <c r="C27" s="72" t="s">
        <v>38</v>
      </c>
      <c r="D27" s="161">
        <v>-8938214</v>
      </c>
      <c r="E27" s="17">
        <v>-38147006</v>
      </c>
      <c r="F27" s="17">
        <v>-9188428</v>
      </c>
      <c r="G27" s="91">
        <f t="shared" si="0"/>
        <v>0.24086891642295596</v>
      </c>
      <c r="H27" s="130">
        <f t="shared" si="1"/>
        <v>-250214</v>
      </c>
      <c r="I27" s="133">
        <f t="shared" si="2"/>
        <v>0.02799373566128535</v>
      </c>
      <c r="J27" s="10"/>
      <c r="K27" s="11"/>
      <c r="M27" s="12"/>
    </row>
    <row r="28" spans="1:20" s="22" customFormat="1" ht="13.5" thickBot="1">
      <c r="A28" s="26">
        <v>60</v>
      </c>
      <c r="B28" s="27"/>
      <c r="C28" s="142" t="s">
        <v>39</v>
      </c>
      <c r="D28" s="161">
        <v>-90989</v>
      </c>
      <c r="E28" s="17">
        <v>-704036</v>
      </c>
      <c r="F28" s="17">
        <v>-63461</v>
      </c>
      <c r="G28" s="91">
        <f t="shared" si="0"/>
        <v>0.09013885653574533</v>
      </c>
      <c r="H28" s="130">
        <f t="shared" si="1"/>
        <v>27528</v>
      </c>
      <c r="I28" s="133">
        <f t="shared" si="2"/>
        <v>-0.30254206552440405</v>
      </c>
      <c r="J28" s="10"/>
      <c r="K28" s="11"/>
      <c r="L28" s="5"/>
      <c r="M28" s="12"/>
      <c r="N28" s="5"/>
      <c r="O28" s="5"/>
      <c r="P28" s="5"/>
      <c r="Q28" s="5"/>
      <c r="R28" s="5"/>
      <c r="S28" s="5"/>
      <c r="T28" s="5"/>
    </row>
    <row r="29" spans="1:20" s="22" customFormat="1" ht="13.5" thickBot="1">
      <c r="A29" s="28"/>
      <c r="B29" s="29" t="s">
        <v>40</v>
      </c>
      <c r="C29" s="76"/>
      <c r="D29" s="152">
        <v>7107260</v>
      </c>
      <c r="E29" s="152">
        <f>E5+E22</f>
        <v>4541519</v>
      </c>
      <c r="F29" s="152">
        <f>F5+F22</f>
        <v>7800393</v>
      </c>
      <c r="G29" s="89"/>
      <c r="H29" s="117">
        <f t="shared" si="1"/>
        <v>693133</v>
      </c>
      <c r="I29" s="118">
        <f t="shared" si="2"/>
        <v>0.09752464381491602</v>
      </c>
      <c r="J29" s="10"/>
      <c r="K29" s="11"/>
      <c r="L29" s="5"/>
      <c r="M29" s="12"/>
      <c r="N29" s="5"/>
      <c r="O29" s="5"/>
      <c r="P29" s="5"/>
      <c r="Q29" s="5"/>
      <c r="R29" s="5"/>
      <c r="S29" s="5"/>
      <c r="T29" s="5"/>
    </row>
    <row r="30" spans="1:20" s="22" customFormat="1" ht="13.5" thickBot="1">
      <c r="A30" s="104"/>
      <c r="B30" s="105" t="s">
        <v>41</v>
      </c>
      <c r="C30" s="143"/>
      <c r="D30" s="153">
        <v>-3290491</v>
      </c>
      <c r="E30" s="153">
        <f>E33+E36+E40+E41+E42+E43+E44+E45+E46+E47+E48+E49</f>
        <v>-9688028</v>
      </c>
      <c r="F30" s="153">
        <f>F33+F36+F40+F41+F42+F43+F44+F45+F46+F47+F48+F49</f>
        <v>765638</v>
      </c>
      <c r="G30" s="107">
        <f aca="true" t="shared" si="3" ref="G30:G39">F30/E30</f>
        <v>-0.07902929264861745</v>
      </c>
      <c r="H30" s="115">
        <f t="shared" si="1"/>
        <v>4056129</v>
      </c>
      <c r="I30" s="99">
        <f t="shared" si="2"/>
        <v>-1.2326819918364766</v>
      </c>
      <c r="J30" s="10"/>
      <c r="K30" s="11"/>
      <c r="L30" s="5"/>
      <c r="M30" s="12"/>
      <c r="N30" s="5"/>
      <c r="O30" s="5"/>
      <c r="P30" s="5"/>
      <c r="Q30" s="5"/>
      <c r="R30" s="5"/>
      <c r="S30" s="5"/>
      <c r="T30" s="5"/>
    </row>
    <row r="31" spans="1:20" s="22" customFormat="1" ht="19.5" customHeight="1">
      <c r="A31" s="119"/>
      <c r="B31" s="123" t="s">
        <v>42</v>
      </c>
      <c r="C31" s="141"/>
      <c r="D31" s="154">
        <v>3647381</v>
      </c>
      <c r="E31" s="154">
        <f>E33+E40+E42+E44+E46+E48</f>
        <v>17756439</v>
      </c>
      <c r="F31" s="154">
        <f>F33+F40+F42+F44+F46+F48</f>
        <v>7119731</v>
      </c>
      <c r="G31" s="122">
        <f t="shared" si="3"/>
        <v>0.4009661509269961</v>
      </c>
      <c r="H31" s="131">
        <f t="shared" si="1"/>
        <v>3472350</v>
      </c>
      <c r="I31" s="135">
        <f t="shared" si="2"/>
        <v>0.9520118682418974</v>
      </c>
      <c r="J31" s="10"/>
      <c r="K31" s="11"/>
      <c r="L31" s="5"/>
      <c r="M31" s="12"/>
      <c r="N31" s="5"/>
      <c r="O31" s="5"/>
      <c r="P31" s="5"/>
      <c r="Q31" s="5"/>
      <c r="R31" s="5"/>
      <c r="S31" s="5"/>
      <c r="T31" s="5"/>
    </row>
    <row r="32" spans="1:20" s="22" customFormat="1" ht="12.75">
      <c r="A32" s="119"/>
      <c r="B32" s="123" t="s">
        <v>43</v>
      </c>
      <c r="C32" s="141"/>
      <c r="D32" s="154">
        <v>-6937872</v>
      </c>
      <c r="E32" s="154">
        <f>E36+E41+E43+E45+E47+E49</f>
        <v>-27444467</v>
      </c>
      <c r="F32" s="154">
        <f>F36+F41+F43+F45+F47+F49</f>
        <v>-6354093</v>
      </c>
      <c r="G32" s="122">
        <f t="shared" si="3"/>
        <v>0.23152546558838252</v>
      </c>
      <c r="H32" s="131">
        <f t="shared" si="1"/>
        <v>583779</v>
      </c>
      <c r="I32" s="135">
        <f t="shared" si="2"/>
        <v>-0.0841438123966542</v>
      </c>
      <c r="J32" s="10"/>
      <c r="K32" s="11"/>
      <c r="L32" s="5"/>
      <c r="M32" s="12"/>
      <c r="N32" s="5"/>
      <c r="O32" s="5"/>
      <c r="P32" s="5"/>
      <c r="Q32" s="5"/>
      <c r="R32" s="5"/>
      <c r="S32" s="5"/>
      <c r="T32" s="5"/>
    </row>
    <row r="33" spans="1:20" s="22" customFormat="1" ht="12.75">
      <c r="A33" s="15">
        <v>381</v>
      </c>
      <c r="B33" s="16"/>
      <c r="C33" s="72" t="s">
        <v>44</v>
      </c>
      <c r="D33" s="161">
        <v>-4459</v>
      </c>
      <c r="E33" s="17">
        <v>640230</v>
      </c>
      <c r="F33" s="17">
        <v>88713</v>
      </c>
      <c r="G33" s="91">
        <f t="shared" si="3"/>
        <v>0.13856426596691815</v>
      </c>
      <c r="H33" s="130">
        <f t="shared" si="1"/>
        <v>93172</v>
      </c>
      <c r="I33" s="133">
        <f t="shared" si="2"/>
        <v>-20.895267997308814</v>
      </c>
      <c r="J33" s="10"/>
      <c r="K33" s="11"/>
      <c r="L33" s="5"/>
      <c r="M33" s="12"/>
      <c r="N33" s="5"/>
      <c r="O33" s="5"/>
      <c r="P33" s="5"/>
      <c r="Q33" s="5"/>
      <c r="R33" s="5"/>
      <c r="S33" s="5"/>
      <c r="T33" s="5"/>
    </row>
    <row r="34" spans="1:20" s="22" customFormat="1" ht="12.75">
      <c r="A34" s="119">
        <v>3810</v>
      </c>
      <c r="B34" s="120"/>
      <c r="C34" s="141" t="s">
        <v>45</v>
      </c>
      <c r="D34" s="163">
        <v>-4683</v>
      </c>
      <c r="E34" s="121">
        <v>560000</v>
      </c>
      <c r="F34" s="121">
        <v>0</v>
      </c>
      <c r="G34" s="122">
        <f t="shared" si="3"/>
        <v>0</v>
      </c>
      <c r="H34" s="131">
        <f t="shared" si="1"/>
        <v>4683</v>
      </c>
      <c r="I34" s="135">
        <f t="shared" si="2"/>
        <v>-1</v>
      </c>
      <c r="J34" s="10"/>
      <c r="K34" s="11"/>
      <c r="L34" s="5"/>
      <c r="M34" s="12"/>
      <c r="N34" s="5"/>
      <c r="O34" s="5"/>
      <c r="P34" s="5"/>
      <c r="Q34" s="5"/>
      <c r="R34" s="5"/>
      <c r="S34" s="5"/>
      <c r="T34" s="5"/>
    </row>
    <row r="35" spans="1:20" s="22" customFormat="1" ht="12.75">
      <c r="A35" s="119">
        <v>3811</v>
      </c>
      <c r="B35" s="120"/>
      <c r="C35" s="141" t="s">
        <v>46</v>
      </c>
      <c r="D35" s="163">
        <v>158</v>
      </c>
      <c r="E35" s="121">
        <v>80000</v>
      </c>
      <c r="F35" s="121">
        <v>87155</v>
      </c>
      <c r="G35" s="122">
        <f t="shared" si="3"/>
        <v>1.0894375</v>
      </c>
      <c r="H35" s="131">
        <f t="shared" si="1"/>
        <v>86997</v>
      </c>
      <c r="I35" s="135">
        <f t="shared" si="2"/>
        <v>550.6139240506329</v>
      </c>
      <c r="J35" s="10"/>
      <c r="K35" s="11"/>
      <c r="L35" s="5"/>
      <c r="M35" s="12"/>
      <c r="N35" s="5"/>
      <c r="O35" s="5"/>
      <c r="P35" s="5"/>
      <c r="Q35" s="5"/>
      <c r="R35" s="5"/>
      <c r="S35" s="5"/>
      <c r="T35" s="5"/>
    </row>
    <row r="36" spans="1:20" s="22" customFormat="1" ht="12.75">
      <c r="A36" s="15">
        <v>15</v>
      </c>
      <c r="B36" s="16"/>
      <c r="C36" s="72" t="s">
        <v>47</v>
      </c>
      <c r="D36" s="161">
        <v>-6294053</v>
      </c>
      <c r="E36" s="17">
        <v>-25116054</v>
      </c>
      <c r="F36" s="17">
        <v>-5594606</v>
      </c>
      <c r="G36" s="91">
        <f t="shared" si="3"/>
        <v>0.22275019794112563</v>
      </c>
      <c r="H36" s="130">
        <f t="shared" si="1"/>
        <v>699447</v>
      </c>
      <c r="I36" s="133">
        <f t="shared" si="2"/>
        <v>-0.1111282348591599</v>
      </c>
      <c r="J36" s="10"/>
      <c r="K36" s="11"/>
      <c r="L36" s="5"/>
      <c r="M36" s="12"/>
      <c r="N36" s="5"/>
      <c r="O36" s="5"/>
      <c r="P36" s="5"/>
      <c r="Q36" s="5"/>
      <c r="R36" s="5"/>
      <c r="S36" s="5"/>
      <c r="T36" s="5"/>
    </row>
    <row r="37" spans="1:20" s="22" customFormat="1" ht="12.75">
      <c r="A37" s="119">
        <v>1550</v>
      </c>
      <c r="B37" s="120"/>
      <c r="C37" s="141" t="s">
        <v>48</v>
      </c>
      <c r="D37" s="163">
        <v>-81500</v>
      </c>
      <c r="E37" s="121">
        <v>0</v>
      </c>
      <c r="F37" s="121">
        <v>0</v>
      </c>
      <c r="G37" s="122" t="e">
        <f t="shared" si="3"/>
        <v>#DIV/0!</v>
      </c>
      <c r="H37" s="131">
        <f t="shared" si="1"/>
        <v>81500</v>
      </c>
      <c r="I37" s="135">
        <f t="shared" si="2"/>
        <v>-1</v>
      </c>
      <c r="J37" s="10"/>
      <c r="K37" s="11"/>
      <c r="L37" s="5"/>
      <c r="M37" s="12"/>
      <c r="N37" s="5"/>
      <c r="O37" s="5"/>
      <c r="P37" s="5"/>
      <c r="Q37" s="5"/>
      <c r="R37" s="5"/>
      <c r="S37" s="5"/>
      <c r="T37" s="5"/>
    </row>
    <row r="38" spans="1:20" s="22" customFormat="1" ht="12.75">
      <c r="A38" s="119">
        <v>1551</v>
      </c>
      <c r="B38" s="120"/>
      <c r="C38" s="141" t="s">
        <v>49</v>
      </c>
      <c r="D38" s="163">
        <v>-6111812</v>
      </c>
      <c r="E38" s="121">
        <v>-24905653</v>
      </c>
      <c r="F38" s="121">
        <v>-5578361</v>
      </c>
      <c r="G38" s="122">
        <f t="shared" si="3"/>
        <v>0.22397971255762697</v>
      </c>
      <c r="H38" s="131">
        <f t="shared" si="1"/>
        <v>533451</v>
      </c>
      <c r="I38" s="135">
        <f t="shared" si="2"/>
        <v>-0.0872819713695382</v>
      </c>
      <c r="J38" s="10"/>
      <c r="K38" s="11"/>
      <c r="L38" s="5"/>
      <c r="M38" s="12"/>
      <c r="N38" s="5"/>
      <c r="O38" s="5"/>
      <c r="P38" s="5"/>
      <c r="Q38" s="5"/>
      <c r="R38" s="5"/>
      <c r="S38" s="5"/>
      <c r="T38" s="5"/>
    </row>
    <row r="39" spans="1:20" s="22" customFormat="1" ht="12.75">
      <c r="A39" s="119">
        <v>1554</v>
      </c>
      <c r="B39" s="120"/>
      <c r="C39" s="141" t="s">
        <v>50</v>
      </c>
      <c r="D39" s="163">
        <v>-12456</v>
      </c>
      <c r="E39" s="121">
        <v>-133326</v>
      </c>
      <c r="F39" s="121">
        <v>-3770</v>
      </c>
      <c r="G39" s="122">
        <f t="shared" si="3"/>
        <v>0.02827655521053658</v>
      </c>
      <c r="H39" s="131">
        <f t="shared" si="1"/>
        <v>8686</v>
      </c>
      <c r="I39" s="135">
        <f t="shared" si="2"/>
        <v>-0.6973346178548491</v>
      </c>
      <c r="J39" s="10"/>
      <c r="K39" s="11"/>
      <c r="L39" s="5"/>
      <c r="M39" s="12"/>
      <c r="N39" s="5"/>
      <c r="O39" s="5"/>
      <c r="P39" s="5"/>
      <c r="Q39" s="5"/>
      <c r="R39" s="5"/>
      <c r="S39" s="5"/>
      <c r="T39" s="5"/>
    </row>
    <row r="40" spans="1:20" s="22" customFormat="1" ht="12.75">
      <c r="A40" s="15">
        <v>3502</v>
      </c>
      <c r="B40" s="16"/>
      <c r="C40" s="72" t="s">
        <v>51</v>
      </c>
      <c r="D40" s="161">
        <v>3647943</v>
      </c>
      <c r="E40" s="17">
        <v>16773209</v>
      </c>
      <c r="F40" s="17">
        <v>7026853</v>
      </c>
      <c r="G40" s="91">
        <f>F40/E40</f>
        <v>0.4189331331887655</v>
      </c>
      <c r="H40" s="130">
        <f t="shared" si="1"/>
        <v>3378910</v>
      </c>
      <c r="I40" s="133">
        <f t="shared" si="2"/>
        <v>0.9262507665278761</v>
      </c>
      <c r="J40" s="10"/>
      <c r="K40" s="11"/>
      <c r="L40" s="5"/>
      <c r="M40" s="12"/>
      <c r="N40" s="5"/>
      <c r="O40" s="5"/>
      <c r="P40" s="5"/>
      <c r="Q40" s="5"/>
      <c r="R40" s="5"/>
      <c r="S40" s="5"/>
      <c r="T40" s="5"/>
    </row>
    <row r="41" spans="1:20" s="22" customFormat="1" ht="12.75">
      <c r="A41" s="15">
        <v>4502</v>
      </c>
      <c r="B41" s="16"/>
      <c r="C41" s="72" t="s">
        <v>52</v>
      </c>
      <c r="D41" s="161">
        <v>-330521</v>
      </c>
      <c r="E41" s="17">
        <v>-991721</v>
      </c>
      <c r="F41" s="17">
        <v>-414997</v>
      </c>
      <c r="G41" s="91">
        <f>F41/E41</f>
        <v>0.4184614422806414</v>
      </c>
      <c r="H41" s="130">
        <f t="shared" si="1"/>
        <v>-84476</v>
      </c>
      <c r="I41" s="133">
        <f t="shared" si="2"/>
        <v>0.2555843652899513</v>
      </c>
      <c r="J41" s="10"/>
      <c r="K41" s="11"/>
      <c r="L41" s="5"/>
      <c r="M41" s="12"/>
      <c r="N41" s="5"/>
      <c r="O41" s="5"/>
      <c r="P41" s="5"/>
      <c r="Q41" s="5"/>
      <c r="R41" s="5"/>
      <c r="S41" s="5"/>
      <c r="T41" s="5"/>
    </row>
    <row r="42" spans="1:20" s="22" customFormat="1" ht="12.75">
      <c r="A42" s="30" t="s">
        <v>53</v>
      </c>
      <c r="B42" s="31"/>
      <c r="C42" s="72" t="s">
        <v>54</v>
      </c>
      <c r="D42" s="155">
        <v>0</v>
      </c>
      <c r="E42" s="17">
        <v>0</v>
      </c>
      <c r="F42" s="17">
        <v>0</v>
      </c>
      <c r="G42" s="132" t="s">
        <v>103</v>
      </c>
      <c r="H42" s="130">
        <f t="shared" si="1"/>
        <v>0</v>
      </c>
      <c r="I42" s="134" t="s">
        <v>103</v>
      </c>
      <c r="J42" s="10"/>
      <c r="K42" s="11"/>
      <c r="L42" s="5"/>
      <c r="M42" s="12"/>
      <c r="N42" s="5"/>
      <c r="O42" s="5"/>
      <c r="P42" s="5"/>
      <c r="Q42" s="5"/>
      <c r="R42" s="5"/>
      <c r="S42" s="5"/>
      <c r="T42" s="5"/>
    </row>
    <row r="43" spans="1:20" s="22" customFormat="1" ht="12.75">
      <c r="A43" s="30" t="s">
        <v>55</v>
      </c>
      <c r="B43" s="31"/>
      <c r="C43" s="72" t="s">
        <v>56</v>
      </c>
      <c r="D43" s="155">
        <v>0</v>
      </c>
      <c r="E43" s="17">
        <v>0</v>
      </c>
      <c r="F43" s="17">
        <v>0</v>
      </c>
      <c r="G43" s="132" t="s">
        <v>103</v>
      </c>
      <c r="H43" s="130">
        <f t="shared" si="1"/>
        <v>0</v>
      </c>
      <c r="I43" s="134" t="s">
        <v>103</v>
      </c>
      <c r="J43" s="10"/>
      <c r="K43" s="11"/>
      <c r="L43" s="5"/>
      <c r="M43" s="12"/>
      <c r="N43" s="5"/>
      <c r="O43" s="5"/>
      <c r="P43" s="5"/>
      <c r="Q43" s="5"/>
      <c r="R43" s="5"/>
      <c r="S43" s="5"/>
      <c r="T43" s="5"/>
    </row>
    <row r="44" spans="1:20" s="22" customFormat="1" ht="12.75">
      <c r="A44" s="30" t="s">
        <v>57</v>
      </c>
      <c r="B44" s="16"/>
      <c r="C44" s="77" t="s">
        <v>58</v>
      </c>
      <c r="D44" s="155">
        <v>0</v>
      </c>
      <c r="E44" s="17">
        <v>0</v>
      </c>
      <c r="F44" s="17">
        <v>0</v>
      </c>
      <c r="G44" s="132" t="s">
        <v>103</v>
      </c>
      <c r="H44" s="130">
        <f t="shared" si="1"/>
        <v>0</v>
      </c>
      <c r="I44" s="134" t="s">
        <v>103</v>
      </c>
      <c r="J44" s="10"/>
      <c r="K44" s="11"/>
      <c r="L44" s="5"/>
      <c r="M44" s="12"/>
      <c r="N44" s="5"/>
      <c r="O44" s="5"/>
      <c r="P44" s="5"/>
      <c r="Q44" s="5"/>
      <c r="R44" s="5"/>
      <c r="S44" s="5"/>
      <c r="T44" s="5"/>
    </row>
    <row r="45" spans="1:20" s="22" customFormat="1" ht="12.75">
      <c r="A45" s="30" t="s">
        <v>59</v>
      </c>
      <c r="B45" s="16"/>
      <c r="C45" s="77" t="s">
        <v>60</v>
      </c>
      <c r="D45" s="155">
        <v>0</v>
      </c>
      <c r="E45" s="17">
        <v>0</v>
      </c>
      <c r="F45" s="17">
        <v>0</v>
      </c>
      <c r="G45" s="132" t="s">
        <v>103</v>
      </c>
      <c r="H45" s="130">
        <f t="shared" si="1"/>
        <v>0</v>
      </c>
      <c r="I45" s="134" t="s">
        <v>103</v>
      </c>
      <c r="J45" s="10"/>
      <c r="K45" s="11"/>
      <c r="L45" s="5"/>
      <c r="M45" s="12"/>
      <c r="N45" s="5"/>
      <c r="O45" s="5"/>
      <c r="P45" s="5"/>
      <c r="Q45" s="5"/>
      <c r="R45" s="5"/>
      <c r="S45" s="5"/>
      <c r="T45" s="5"/>
    </row>
    <row r="46" spans="1:20" s="22" customFormat="1" ht="12.75">
      <c r="A46" s="15" t="s">
        <v>61</v>
      </c>
      <c r="B46" s="16"/>
      <c r="C46" s="77" t="s">
        <v>62</v>
      </c>
      <c r="D46" s="155">
        <v>0</v>
      </c>
      <c r="E46" s="17">
        <v>0</v>
      </c>
      <c r="F46" s="17">
        <v>0</v>
      </c>
      <c r="G46" s="132" t="s">
        <v>103</v>
      </c>
      <c r="H46" s="130">
        <f t="shared" si="1"/>
        <v>0</v>
      </c>
      <c r="I46" s="134" t="s">
        <v>103</v>
      </c>
      <c r="J46" s="10"/>
      <c r="K46" s="11"/>
      <c r="L46" s="5"/>
      <c r="M46" s="12"/>
      <c r="N46" s="5"/>
      <c r="O46" s="5"/>
      <c r="P46" s="5"/>
      <c r="Q46" s="5"/>
      <c r="R46" s="5"/>
      <c r="S46" s="5"/>
      <c r="T46" s="5"/>
    </row>
    <row r="47" spans="1:20" s="22" customFormat="1" ht="12.75">
      <c r="A47" s="15" t="s">
        <v>63</v>
      </c>
      <c r="B47" s="16"/>
      <c r="C47" s="72" t="s">
        <v>64</v>
      </c>
      <c r="D47" s="155">
        <v>0</v>
      </c>
      <c r="E47" s="17">
        <v>0</v>
      </c>
      <c r="F47" s="17">
        <v>0</v>
      </c>
      <c r="G47" s="132" t="s">
        <v>103</v>
      </c>
      <c r="H47" s="130">
        <f t="shared" si="1"/>
        <v>0</v>
      </c>
      <c r="I47" s="134" t="s">
        <v>103</v>
      </c>
      <c r="J47" s="10"/>
      <c r="K47" s="11"/>
      <c r="L47" s="5"/>
      <c r="M47" s="12"/>
      <c r="N47" s="5"/>
      <c r="O47" s="5"/>
      <c r="P47" s="5"/>
      <c r="Q47" s="5"/>
      <c r="R47" s="5"/>
      <c r="S47" s="5"/>
      <c r="T47" s="5"/>
    </row>
    <row r="48" spans="1:20" s="22" customFormat="1" ht="12.75">
      <c r="A48" s="32">
        <v>382</v>
      </c>
      <c r="B48" s="31"/>
      <c r="C48" s="72" t="s">
        <v>65</v>
      </c>
      <c r="D48" s="161">
        <v>3897</v>
      </c>
      <c r="E48" s="17">
        <v>343000</v>
      </c>
      <c r="F48" s="17">
        <v>4165</v>
      </c>
      <c r="G48" s="91">
        <f>F48/E48</f>
        <v>0.012142857142857143</v>
      </c>
      <c r="H48" s="130">
        <f t="shared" si="1"/>
        <v>268</v>
      </c>
      <c r="I48" s="133">
        <f t="shared" si="2"/>
        <v>0.06877084937131127</v>
      </c>
      <c r="J48" s="10"/>
      <c r="K48" s="11"/>
      <c r="L48" s="5"/>
      <c r="M48" s="12"/>
      <c r="N48" s="5"/>
      <c r="O48" s="5"/>
      <c r="P48" s="5"/>
      <c r="Q48" s="5"/>
      <c r="R48" s="5"/>
      <c r="S48" s="5"/>
      <c r="T48" s="5"/>
    </row>
    <row r="49" spans="1:20" s="22" customFormat="1" ht="13.5" thickBot="1">
      <c r="A49" s="26">
        <v>65</v>
      </c>
      <c r="B49" s="27"/>
      <c r="C49" s="142" t="s">
        <v>66</v>
      </c>
      <c r="D49" s="161">
        <v>-313298</v>
      </c>
      <c r="E49" s="17">
        <v>-1336692</v>
      </c>
      <c r="F49" s="17">
        <v>-344490</v>
      </c>
      <c r="G49" s="91">
        <f>F49/E49</f>
        <v>0.2577183075831979</v>
      </c>
      <c r="H49" s="130">
        <f t="shared" si="1"/>
        <v>-31192</v>
      </c>
      <c r="I49" s="133">
        <f t="shared" si="2"/>
        <v>0.09956016316733589</v>
      </c>
      <c r="J49" s="10"/>
      <c r="K49" s="11"/>
      <c r="L49" s="5"/>
      <c r="M49" s="12"/>
      <c r="N49" s="5"/>
      <c r="O49" s="5"/>
      <c r="P49" s="5"/>
      <c r="Q49" s="5"/>
      <c r="R49" s="5"/>
      <c r="S49" s="5"/>
      <c r="T49" s="5"/>
    </row>
    <row r="50" spans="1:20" s="22" customFormat="1" ht="13.5" thickBot="1">
      <c r="A50" s="33"/>
      <c r="B50" s="34" t="s">
        <v>67</v>
      </c>
      <c r="C50" s="78"/>
      <c r="D50" s="35">
        <v>3816769</v>
      </c>
      <c r="E50" s="35">
        <f>E29+E30</f>
        <v>-5146509</v>
      </c>
      <c r="F50" s="35">
        <f>F29+F30</f>
        <v>8566031</v>
      </c>
      <c r="G50" s="89"/>
      <c r="H50" s="117">
        <f t="shared" si="1"/>
        <v>4749262</v>
      </c>
      <c r="I50" s="118">
        <f t="shared" si="2"/>
        <v>1.244314759420861</v>
      </c>
      <c r="J50" s="10"/>
      <c r="K50" s="11"/>
      <c r="L50" s="5"/>
      <c r="M50" s="5"/>
      <c r="N50" s="5"/>
      <c r="O50" s="5"/>
      <c r="P50" s="5"/>
      <c r="Q50" s="5"/>
      <c r="R50" s="5"/>
      <c r="S50" s="5"/>
      <c r="T50" s="5"/>
    </row>
    <row r="51" spans="1:20" s="22" customFormat="1" ht="13.5" thickBot="1">
      <c r="A51" s="108"/>
      <c r="B51" s="105" t="s">
        <v>68</v>
      </c>
      <c r="C51" s="143"/>
      <c r="D51" s="106">
        <v>-804532</v>
      </c>
      <c r="E51" s="106">
        <f>E52+E56</f>
        <v>1904921</v>
      </c>
      <c r="F51" s="106">
        <f>F52+F56</f>
        <v>-806108</v>
      </c>
      <c r="G51" s="107">
        <f aca="true" t="shared" si="4" ref="G51:G60">F51/E51</f>
        <v>-0.42317135461260597</v>
      </c>
      <c r="H51" s="115">
        <f t="shared" si="1"/>
        <v>-1576</v>
      </c>
      <c r="I51" s="99">
        <f t="shared" si="2"/>
        <v>0.00195890281554991</v>
      </c>
      <c r="J51" s="10"/>
      <c r="K51" s="11"/>
      <c r="L51" s="5"/>
      <c r="M51" s="5"/>
      <c r="N51" s="5"/>
      <c r="O51" s="5"/>
      <c r="P51" s="5"/>
      <c r="Q51" s="5"/>
      <c r="R51" s="5"/>
      <c r="S51" s="5"/>
      <c r="T51" s="5"/>
    </row>
    <row r="52" spans="1:20" s="22" customFormat="1" ht="12.75">
      <c r="A52" s="36" t="s">
        <v>69</v>
      </c>
      <c r="B52" s="37"/>
      <c r="C52" s="79" t="s">
        <v>70</v>
      </c>
      <c r="D52" s="156">
        <v>0</v>
      </c>
      <c r="E52" s="156">
        <f>SUM(E53:E55)</f>
        <v>10726451</v>
      </c>
      <c r="F52" s="156">
        <f>SUM(F53:F55)</f>
        <v>0</v>
      </c>
      <c r="G52" s="92">
        <f t="shared" si="4"/>
        <v>0</v>
      </c>
      <c r="H52" s="130">
        <f t="shared" si="1"/>
        <v>0</v>
      </c>
      <c r="I52" s="133" t="e">
        <f t="shared" si="2"/>
        <v>#DIV/0!</v>
      </c>
      <c r="J52" s="10"/>
      <c r="K52" s="11"/>
      <c r="L52" s="5"/>
      <c r="M52" s="5"/>
      <c r="N52" s="5"/>
      <c r="O52" s="5"/>
      <c r="P52" s="5"/>
      <c r="Q52" s="5"/>
      <c r="R52" s="5"/>
      <c r="S52" s="5"/>
      <c r="T52" s="5"/>
    </row>
    <row r="53" spans="1:20" s="22" customFormat="1" ht="12.75">
      <c r="A53" s="124" t="s">
        <v>71</v>
      </c>
      <c r="B53" s="125"/>
      <c r="C53" s="144" t="s">
        <v>72</v>
      </c>
      <c r="D53" s="154">
        <v>0</v>
      </c>
      <c r="E53" s="121">
        <v>10726451</v>
      </c>
      <c r="F53" s="121">
        <v>0</v>
      </c>
      <c r="G53" s="122">
        <f t="shared" si="4"/>
        <v>0</v>
      </c>
      <c r="H53" s="131">
        <f t="shared" si="1"/>
        <v>0</v>
      </c>
      <c r="I53" s="135" t="e">
        <f t="shared" si="2"/>
        <v>#DIV/0!</v>
      </c>
      <c r="J53" s="10"/>
      <c r="K53" s="11"/>
      <c r="L53" s="5"/>
      <c r="M53" s="5"/>
      <c r="N53" s="5"/>
      <c r="O53" s="5"/>
      <c r="P53" s="5"/>
      <c r="Q53" s="5"/>
      <c r="R53" s="5"/>
      <c r="S53" s="5"/>
      <c r="T53" s="5"/>
    </row>
    <row r="54" spans="1:20" s="22" customFormat="1" ht="12.75">
      <c r="A54" s="124" t="s">
        <v>73</v>
      </c>
      <c r="B54" s="125"/>
      <c r="C54" s="144" t="s">
        <v>74</v>
      </c>
      <c r="D54" s="154">
        <v>0</v>
      </c>
      <c r="E54" s="121">
        <v>0</v>
      </c>
      <c r="F54" s="121">
        <v>0</v>
      </c>
      <c r="G54" s="122" t="e">
        <f t="shared" si="4"/>
        <v>#DIV/0!</v>
      </c>
      <c r="H54" s="131">
        <f t="shared" si="1"/>
        <v>0</v>
      </c>
      <c r="I54" s="135" t="e">
        <f t="shared" si="2"/>
        <v>#DIV/0!</v>
      </c>
      <c r="J54" s="10"/>
      <c r="K54" s="11"/>
      <c r="L54" s="5"/>
      <c r="M54" s="5"/>
      <c r="N54" s="5"/>
      <c r="O54" s="5"/>
      <c r="P54" s="5"/>
      <c r="Q54" s="5"/>
      <c r="R54" s="5"/>
      <c r="S54" s="5"/>
      <c r="T54" s="5"/>
    </row>
    <row r="55" spans="1:20" s="22" customFormat="1" ht="12.75">
      <c r="A55" s="124" t="s">
        <v>75</v>
      </c>
      <c r="B55" s="125"/>
      <c r="C55" s="144" t="s">
        <v>76</v>
      </c>
      <c r="D55" s="154">
        <v>0</v>
      </c>
      <c r="E55" s="121">
        <v>0</v>
      </c>
      <c r="F55" s="121">
        <v>0</v>
      </c>
      <c r="G55" s="122" t="e">
        <f t="shared" si="4"/>
        <v>#DIV/0!</v>
      </c>
      <c r="H55" s="131">
        <f t="shared" si="1"/>
        <v>0</v>
      </c>
      <c r="I55" s="135" t="e">
        <f t="shared" si="2"/>
        <v>#DIV/0!</v>
      </c>
      <c r="J55" s="10"/>
      <c r="K55" s="11"/>
      <c r="L55" s="5"/>
      <c r="M55" s="5"/>
      <c r="N55" s="5"/>
      <c r="O55" s="5"/>
      <c r="P55" s="5"/>
      <c r="Q55" s="5"/>
      <c r="R55" s="5"/>
      <c r="S55" s="5"/>
      <c r="T55" s="5"/>
    </row>
    <row r="56" spans="1:20" s="22" customFormat="1" ht="12.75">
      <c r="A56" s="38" t="s">
        <v>77</v>
      </c>
      <c r="B56" s="39"/>
      <c r="C56" s="79" t="s">
        <v>78</v>
      </c>
      <c r="D56" s="156">
        <v>-804532</v>
      </c>
      <c r="E56" s="156">
        <f>SUM(E57:E59)</f>
        <v>-8821530</v>
      </c>
      <c r="F56" s="156">
        <f>SUM(F57:F59)</f>
        <v>-806108</v>
      </c>
      <c r="G56" s="92">
        <f t="shared" si="4"/>
        <v>0.0913796132870375</v>
      </c>
      <c r="H56" s="130">
        <f t="shared" si="1"/>
        <v>-1576</v>
      </c>
      <c r="I56" s="133">
        <f t="shared" si="2"/>
        <v>0.00195890281554991</v>
      </c>
      <c r="J56" s="10"/>
      <c r="K56" s="11"/>
      <c r="L56" s="5"/>
      <c r="M56" s="5"/>
      <c r="N56" s="5"/>
      <c r="O56" s="5"/>
      <c r="P56" s="5"/>
      <c r="Q56" s="5"/>
      <c r="R56" s="5"/>
      <c r="S56" s="5"/>
      <c r="T56" s="5"/>
    </row>
    <row r="57" spans="1:20" s="22" customFormat="1" ht="12.75">
      <c r="A57" s="124" t="s">
        <v>79</v>
      </c>
      <c r="B57" s="125"/>
      <c r="C57" s="144" t="s">
        <v>72</v>
      </c>
      <c r="D57" s="164">
        <v>-739885</v>
      </c>
      <c r="E57" s="121">
        <v>-8551451</v>
      </c>
      <c r="F57" s="121">
        <v>-739885</v>
      </c>
      <c r="G57" s="122">
        <f t="shared" si="4"/>
        <v>0.08652157394107737</v>
      </c>
      <c r="H57" s="131">
        <f t="shared" si="1"/>
        <v>0</v>
      </c>
      <c r="I57" s="135">
        <f t="shared" si="2"/>
        <v>0</v>
      </c>
      <c r="J57" s="10"/>
      <c r="K57" s="11"/>
      <c r="L57" s="5"/>
      <c r="M57" s="5"/>
      <c r="N57" s="5"/>
      <c r="O57" s="5"/>
      <c r="P57" s="5"/>
      <c r="Q57" s="5"/>
      <c r="R57" s="5"/>
      <c r="S57" s="5"/>
      <c r="T57" s="5"/>
    </row>
    <row r="58" spans="1:20" s="22" customFormat="1" ht="12.75">
      <c r="A58" s="124" t="s">
        <v>80</v>
      </c>
      <c r="B58" s="125"/>
      <c r="C58" s="144" t="s">
        <v>74</v>
      </c>
      <c r="D58" s="164">
        <v>0</v>
      </c>
      <c r="E58" s="121">
        <v>0</v>
      </c>
      <c r="F58" s="121">
        <v>0</v>
      </c>
      <c r="G58" s="122" t="e">
        <f t="shared" si="4"/>
        <v>#DIV/0!</v>
      </c>
      <c r="H58" s="131">
        <f t="shared" si="1"/>
        <v>0</v>
      </c>
      <c r="I58" s="135" t="e">
        <f t="shared" si="2"/>
        <v>#DIV/0!</v>
      </c>
      <c r="J58" s="10"/>
      <c r="K58" s="11"/>
      <c r="L58" s="5"/>
      <c r="M58" s="5"/>
      <c r="N58" s="5"/>
      <c r="O58" s="5"/>
      <c r="P58" s="5"/>
      <c r="Q58" s="5"/>
      <c r="R58" s="5"/>
      <c r="S58" s="5"/>
      <c r="T58" s="5"/>
    </row>
    <row r="59" spans="1:20" s="22" customFormat="1" ht="13.5" thickBot="1">
      <c r="A59" s="124" t="s">
        <v>81</v>
      </c>
      <c r="B59" s="126"/>
      <c r="C59" s="144" t="s">
        <v>76</v>
      </c>
      <c r="D59" s="164">
        <v>-64647</v>
      </c>
      <c r="E59" s="121">
        <v>-270079</v>
      </c>
      <c r="F59" s="121">
        <v>-66223</v>
      </c>
      <c r="G59" s="122">
        <f t="shared" si="4"/>
        <v>0.24519862706837628</v>
      </c>
      <c r="H59" s="131">
        <f t="shared" si="1"/>
        <v>-1576</v>
      </c>
      <c r="I59" s="135">
        <f t="shared" si="2"/>
        <v>0.024378548115148422</v>
      </c>
      <c r="J59" s="10"/>
      <c r="K59" s="11"/>
      <c r="L59" s="5"/>
      <c r="M59" s="5"/>
      <c r="N59" s="5"/>
      <c r="O59" s="5"/>
      <c r="P59" s="5"/>
      <c r="Q59" s="5"/>
      <c r="R59" s="5"/>
      <c r="S59" s="5"/>
      <c r="T59" s="5"/>
    </row>
    <row r="60" spans="1:20" s="22" customFormat="1" ht="13.5" thickBot="1">
      <c r="A60" s="104">
        <v>1001</v>
      </c>
      <c r="B60" s="109" t="s">
        <v>82</v>
      </c>
      <c r="C60" s="145"/>
      <c r="D60" s="157">
        <v>3012237</v>
      </c>
      <c r="E60" s="110">
        <v>-3241588</v>
      </c>
      <c r="F60" s="110">
        <v>7759923</v>
      </c>
      <c r="G60" s="111">
        <f t="shared" si="4"/>
        <v>-2.393864673733985</v>
      </c>
      <c r="H60" s="115">
        <f t="shared" si="1"/>
        <v>4747686</v>
      </c>
      <c r="I60" s="99">
        <f t="shared" si="2"/>
        <v>1.5761329536819313</v>
      </c>
      <c r="J60" s="10"/>
      <c r="K60" s="11"/>
      <c r="L60" s="5"/>
      <c r="M60" s="5"/>
      <c r="N60" s="5"/>
      <c r="O60" s="5"/>
      <c r="P60" s="5"/>
      <c r="Q60" s="5"/>
      <c r="R60" s="5"/>
      <c r="S60" s="5"/>
      <c r="T60" s="5"/>
    </row>
    <row r="61" spans="1:11" s="67" customFormat="1" ht="20.25" customHeight="1" thickBot="1">
      <c r="A61" s="40"/>
      <c r="B61" s="41"/>
      <c r="C61" s="80"/>
      <c r="D61" s="158"/>
      <c r="E61" s="42"/>
      <c r="F61" s="43"/>
      <c r="G61" s="93"/>
      <c r="H61" s="130">
        <f t="shared" si="1"/>
        <v>0</v>
      </c>
      <c r="I61" s="133" t="e">
        <f t="shared" si="2"/>
        <v>#DIV/0!</v>
      </c>
      <c r="J61" s="68"/>
      <c r="K61" s="69"/>
    </row>
    <row r="62" spans="1:11" ht="27.75" customHeight="1">
      <c r="A62" s="44"/>
      <c r="B62" s="181" t="s">
        <v>83</v>
      </c>
      <c r="C62" s="182"/>
      <c r="D62" s="159">
        <v>22192757</v>
      </c>
      <c r="E62" s="159">
        <f>SUM(E63:E71)</f>
        <v>99017695</v>
      </c>
      <c r="F62" s="159">
        <f>SUM(F63:F71)</f>
        <v>23466391</v>
      </c>
      <c r="G62" s="90">
        <f>F62/E62</f>
        <v>0.23699189321666192</v>
      </c>
      <c r="H62" s="115">
        <f t="shared" si="1"/>
        <v>1273634</v>
      </c>
      <c r="I62" s="99">
        <f t="shared" si="2"/>
        <v>0.057389624912308104</v>
      </c>
      <c r="J62" s="10"/>
      <c r="K62" s="18"/>
    </row>
    <row r="63" spans="1:11" s="48" customFormat="1" ht="12.75">
      <c r="A63" s="45" t="s">
        <v>84</v>
      </c>
      <c r="B63" s="46" t="s">
        <v>85</v>
      </c>
      <c r="C63" s="81"/>
      <c r="D63" s="165">
        <v>1374354</v>
      </c>
      <c r="E63" s="47">
        <v>7774126</v>
      </c>
      <c r="F63" s="47">
        <v>1475668</v>
      </c>
      <c r="G63" s="94">
        <f>F63/E63</f>
        <v>0.18981786505647066</v>
      </c>
      <c r="H63" s="127">
        <f t="shared" si="1"/>
        <v>101314</v>
      </c>
      <c r="I63" s="136">
        <f t="shared" si="2"/>
        <v>0.07371754293289792</v>
      </c>
      <c r="J63" s="10"/>
      <c r="K63" s="11"/>
    </row>
    <row r="64" spans="1:11" s="48" customFormat="1" ht="12.75">
      <c r="A64" s="49" t="s">
        <v>86</v>
      </c>
      <c r="B64" s="50" t="s">
        <v>87</v>
      </c>
      <c r="C64" s="82"/>
      <c r="D64" s="166">
        <v>71477</v>
      </c>
      <c r="E64" s="51">
        <v>271689</v>
      </c>
      <c r="F64" s="51">
        <v>68787</v>
      </c>
      <c r="G64" s="95">
        <f aca="true" t="shared" si="5" ref="G64:G71">F64/E64</f>
        <v>0.2531828671753365</v>
      </c>
      <c r="H64" s="127">
        <f t="shared" si="1"/>
        <v>-2690</v>
      </c>
      <c r="I64" s="136">
        <f t="shared" si="2"/>
        <v>-0.03763448381997006</v>
      </c>
      <c r="J64" s="10"/>
      <c r="K64" s="11"/>
    </row>
    <row r="65" spans="1:11" s="48" customFormat="1" ht="12.75">
      <c r="A65" s="49" t="s">
        <v>88</v>
      </c>
      <c r="B65" s="50" t="s">
        <v>89</v>
      </c>
      <c r="C65" s="82"/>
      <c r="D65" s="166">
        <v>2676936</v>
      </c>
      <c r="E65" s="52">
        <v>11503815</v>
      </c>
      <c r="F65" s="52">
        <v>2768663</v>
      </c>
      <c r="G65" s="95">
        <f t="shared" si="5"/>
        <v>0.24067346354231184</v>
      </c>
      <c r="H65" s="127">
        <f t="shared" si="1"/>
        <v>91727</v>
      </c>
      <c r="I65" s="136">
        <f t="shared" si="2"/>
        <v>0.034265667912867545</v>
      </c>
      <c r="J65" s="10"/>
      <c r="K65" s="11"/>
    </row>
    <row r="66" spans="1:20" s="22" customFormat="1" ht="12.75">
      <c r="A66" s="49" t="s">
        <v>90</v>
      </c>
      <c r="B66" s="50" t="s">
        <v>91</v>
      </c>
      <c r="C66" s="82"/>
      <c r="D66" s="166">
        <v>1166558</v>
      </c>
      <c r="E66" s="52">
        <v>4137533</v>
      </c>
      <c r="F66" s="52">
        <v>1213153</v>
      </c>
      <c r="G66" s="95">
        <f t="shared" si="5"/>
        <v>0.29320684572183475</v>
      </c>
      <c r="H66" s="127">
        <f t="shared" si="1"/>
        <v>46595</v>
      </c>
      <c r="I66" s="136">
        <f t="shared" si="2"/>
        <v>0.03994229176774751</v>
      </c>
      <c r="J66" s="10"/>
      <c r="K66" s="11"/>
      <c r="L66" s="5"/>
      <c r="M66" s="5"/>
      <c r="N66" s="5"/>
      <c r="O66" s="5"/>
      <c r="P66" s="5"/>
      <c r="Q66" s="5"/>
      <c r="R66" s="5"/>
      <c r="S66" s="5"/>
      <c r="T66" s="5"/>
    </row>
    <row r="67" spans="1:20" s="22" customFormat="1" ht="12.75">
      <c r="A67" s="49" t="s">
        <v>92</v>
      </c>
      <c r="B67" s="50" t="s">
        <v>93</v>
      </c>
      <c r="C67" s="82"/>
      <c r="D67" s="166">
        <v>637695</v>
      </c>
      <c r="E67" s="52">
        <v>2316729</v>
      </c>
      <c r="F67" s="52">
        <v>657049</v>
      </c>
      <c r="G67" s="95">
        <f t="shared" si="5"/>
        <v>0.283610642418686</v>
      </c>
      <c r="H67" s="127">
        <f t="shared" si="1"/>
        <v>19354</v>
      </c>
      <c r="I67" s="136">
        <f t="shared" si="2"/>
        <v>0.030349932177608417</v>
      </c>
      <c r="J67" s="10"/>
      <c r="K67" s="11"/>
      <c r="L67" s="5"/>
      <c r="M67" s="5"/>
      <c r="N67" s="5"/>
      <c r="O67" s="5"/>
      <c r="P67" s="5"/>
      <c r="Q67" s="5"/>
      <c r="R67" s="5"/>
      <c r="S67" s="5"/>
      <c r="T67" s="5"/>
    </row>
    <row r="68" spans="1:20" s="22" customFormat="1" ht="12.75">
      <c r="A68" s="49" t="s">
        <v>94</v>
      </c>
      <c r="B68" s="50" t="s">
        <v>95</v>
      </c>
      <c r="C68" s="82"/>
      <c r="D68" s="166">
        <v>78822</v>
      </c>
      <c r="E68" s="52">
        <v>408077</v>
      </c>
      <c r="F68" s="52">
        <v>91895</v>
      </c>
      <c r="G68" s="95">
        <f t="shared" si="5"/>
        <v>0.22519034397920001</v>
      </c>
      <c r="H68" s="127">
        <f t="shared" si="1"/>
        <v>13073</v>
      </c>
      <c r="I68" s="136">
        <f t="shared" si="2"/>
        <v>0.16585471061378804</v>
      </c>
      <c r="J68" s="10"/>
      <c r="K68" s="11"/>
      <c r="L68" s="5"/>
      <c r="M68" s="5"/>
      <c r="N68" s="5"/>
      <c r="O68" s="5"/>
      <c r="P68" s="5"/>
      <c r="Q68" s="5"/>
      <c r="R68" s="5"/>
      <c r="S68" s="5"/>
      <c r="T68" s="5"/>
    </row>
    <row r="69" spans="1:20" s="22" customFormat="1" ht="12.75">
      <c r="A69" s="49" t="s">
        <v>96</v>
      </c>
      <c r="B69" s="50" t="s">
        <v>97</v>
      </c>
      <c r="C69" s="82"/>
      <c r="D69" s="166">
        <v>2121662</v>
      </c>
      <c r="E69" s="52">
        <v>8402624</v>
      </c>
      <c r="F69" s="52">
        <v>2288681</v>
      </c>
      <c r="G69" s="95">
        <f t="shared" si="5"/>
        <v>0.27237693844208666</v>
      </c>
      <c r="H69" s="127">
        <f t="shared" si="1"/>
        <v>167019</v>
      </c>
      <c r="I69" s="136">
        <f t="shared" si="2"/>
        <v>0.07872083300733104</v>
      </c>
      <c r="J69" s="10"/>
      <c r="K69" s="11"/>
      <c r="L69" s="5"/>
      <c r="M69" s="5"/>
      <c r="N69" s="5"/>
      <c r="O69" s="5"/>
      <c r="P69" s="5"/>
      <c r="Q69" s="5"/>
      <c r="R69" s="5"/>
      <c r="S69" s="5"/>
      <c r="T69" s="5"/>
    </row>
    <row r="70" spans="1:20" s="22" customFormat="1" ht="12.75">
      <c r="A70" s="49" t="s">
        <v>98</v>
      </c>
      <c r="B70" s="50" t="s">
        <v>99</v>
      </c>
      <c r="C70" s="82"/>
      <c r="D70" s="166">
        <v>12041465</v>
      </c>
      <c r="E70" s="52">
        <v>54909461</v>
      </c>
      <c r="F70" s="52">
        <v>12840652</v>
      </c>
      <c r="G70" s="95">
        <f t="shared" si="5"/>
        <v>0.23385135760119735</v>
      </c>
      <c r="H70" s="127">
        <f aca="true" t="shared" si="6" ref="H70:H81">F70-D70</f>
        <v>799187</v>
      </c>
      <c r="I70" s="136">
        <f aca="true" t="shared" si="7" ref="I70:I81">H70/D70</f>
        <v>0.06636958210649618</v>
      </c>
      <c r="J70" s="10"/>
      <c r="K70" s="11"/>
      <c r="L70" s="5"/>
      <c r="M70" s="5"/>
      <c r="N70" s="5"/>
      <c r="O70" s="5"/>
      <c r="P70" s="5"/>
      <c r="Q70" s="5"/>
      <c r="R70" s="5"/>
      <c r="S70" s="5"/>
      <c r="T70" s="5"/>
    </row>
    <row r="71" spans="1:20" s="22" customFormat="1" ht="12.75">
      <c r="A71" s="49" t="s">
        <v>100</v>
      </c>
      <c r="B71" s="50" t="s">
        <v>101</v>
      </c>
      <c r="C71" s="82"/>
      <c r="D71" s="166">
        <v>2023790</v>
      </c>
      <c r="E71" s="52">
        <v>9293641</v>
      </c>
      <c r="F71" s="52">
        <v>2061843</v>
      </c>
      <c r="G71" s="95">
        <f t="shared" si="5"/>
        <v>0.22185524489271752</v>
      </c>
      <c r="H71" s="127">
        <f t="shared" si="6"/>
        <v>38053</v>
      </c>
      <c r="I71" s="136">
        <f t="shared" si="7"/>
        <v>0.01880284021563502</v>
      </c>
      <c r="J71" s="10"/>
      <c r="K71" s="11"/>
      <c r="L71" s="5"/>
      <c r="M71" s="5"/>
      <c r="N71" s="5"/>
      <c r="O71" s="5"/>
      <c r="P71" s="5"/>
      <c r="Q71" s="5"/>
      <c r="R71" s="5"/>
      <c r="S71" s="5"/>
      <c r="T71" s="5"/>
    </row>
    <row r="72" spans="1:11" ht="12.75">
      <c r="A72" s="53"/>
      <c r="B72" s="183" t="s">
        <v>102</v>
      </c>
      <c r="C72" s="184"/>
      <c r="D72" s="160">
        <v>6796262</v>
      </c>
      <c r="E72" s="160">
        <f>SUM(E73:E81)</f>
        <v>27449508</v>
      </c>
      <c r="F72" s="160">
        <f>SUM(F73:F81)</f>
        <v>6374460</v>
      </c>
      <c r="G72" s="96">
        <f>F72/E72</f>
        <v>0.23222492731017255</v>
      </c>
      <c r="H72" s="128">
        <f t="shared" si="6"/>
        <v>-421802</v>
      </c>
      <c r="I72" s="137">
        <f t="shared" si="7"/>
        <v>-0.062063822730789364</v>
      </c>
      <c r="J72" s="10"/>
      <c r="K72" s="11"/>
    </row>
    <row r="73" spans="1:11" ht="12.75">
      <c r="A73" s="49" t="s">
        <v>84</v>
      </c>
      <c r="B73" s="50" t="s">
        <v>85</v>
      </c>
      <c r="C73" s="83"/>
      <c r="D73" s="167">
        <v>313298</v>
      </c>
      <c r="E73" s="52">
        <v>1506692</v>
      </c>
      <c r="F73" s="54">
        <v>349568</v>
      </c>
      <c r="G73" s="95">
        <f>F73/E73</f>
        <v>0.23201025823459606</v>
      </c>
      <c r="H73" s="127">
        <f t="shared" si="6"/>
        <v>36270</v>
      </c>
      <c r="I73" s="136">
        <f t="shared" si="7"/>
        <v>0.11576837388045887</v>
      </c>
      <c r="J73" s="10"/>
      <c r="K73" s="11"/>
    </row>
    <row r="74" spans="1:11" ht="12.75">
      <c r="A74" s="49" t="s">
        <v>86</v>
      </c>
      <c r="B74" s="50" t="s">
        <v>87</v>
      </c>
      <c r="C74" s="82"/>
      <c r="D74" s="166"/>
      <c r="E74" s="52"/>
      <c r="F74" s="54"/>
      <c r="G74" s="97" t="s">
        <v>103</v>
      </c>
      <c r="H74" s="127">
        <f t="shared" si="6"/>
        <v>0</v>
      </c>
      <c r="I74" s="136" t="e">
        <f t="shared" si="7"/>
        <v>#DIV/0!</v>
      </c>
      <c r="J74" s="10"/>
      <c r="K74" s="11"/>
    </row>
    <row r="75" spans="1:11" ht="12.75">
      <c r="A75" s="49" t="s">
        <v>88</v>
      </c>
      <c r="B75" s="50" t="s">
        <v>89</v>
      </c>
      <c r="C75" s="82"/>
      <c r="D75" s="166">
        <v>2756123</v>
      </c>
      <c r="E75" s="52">
        <v>18239527</v>
      </c>
      <c r="F75" s="54">
        <v>5493048</v>
      </c>
      <c r="G75" s="95">
        <f>F75/E75</f>
        <v>0.3011617571003897</v>
      </c>
      <c r="H75" s="127">
        <f t="shared" si="6"/>
        <v>2736925</v>
      </c>
      <c r="I75" s="136">
        <f t="shared" si="7"/>
        <v>0.9930344182752366</v>
      </c>
      <c r="J75" s="10"/>
      <c r="K75" s="11"/>
    </row>
    <row r="76" spans="1:11" ht="12.75">
      <c r="A76" s="49" t="s">
        <v>90</v>
      </c>
      <c r="B76" s="50" t="s">
        <v>91</v>
      </c>
      <c r="C76" s="82"/>
      <c r="D76" s="166"/>
      <c r="E76" s="52">
        <v>214970</v>
      </c>
      <c r="F76" s="54">
        <v>25112</v>
      </c>
      <c r="G76" s="95">
        <f aca="true" t="shared" si="8" ref="G76:G81">F76/E76</f>
        <v>0.11681629994883007</v>
      </c>
      <c r="H76" s="127">
        <f t="shared" si="6"/>
        <v>25112</v>
      </c>
      <c r="I76" s="136" t="e">
        <f t="shared" si="7"/>
        <v>#DIV/0!</v>
      </c>
      <c r="J76" s="10"/>
      <c r="K76" s="11"/>
    </row>
    <row r="77" spans="1:11" ht="12.75">
      <c r="A77" s="49" t="s">
        <v>92</v>
      </c>
      <c r="B77" s="50" t="s">
        <v>93</v>
      </c>
      <c r="C77" s="82"/>
      <c r="D77" s="166">
        <v>34825</v>
      </c>
      <c r="E77" s="52">
        <v>522110</v>
      </c>
      <c r="F77" s="54">
        <v>25857</v>
      </c>
      <c r="G77" s="95">
        <f t="shared" si="8"/>
        <v>0.04952404665683477</v>
      </c>
      <c r="H77" s="127">
        <f t="shared" si="6"/>
        <v>-8968</v>
      </c>
      <c r="I77" s="136">
        <f t="shared" si="7"/>
        <v>-0.257516152189519</v>
      </c>
      <c r="J77" s="10"/>
      <c r="K77" s="11"/>
    </row>
    <row r="78" spans="1:11" ht="12.75">
      <c r="A78" s="49" t="s">
        <v>94</v>
      </c>
      <c r="B78" s="50" t="s">
        <v>95</v>
      </c>
      <c r="C78" s="82"/>
      <c r="D78" s="166"/>
      <c r="E78" s="52"/>
      <c r="F78" s="54"/>
      <c r="G78" s="97" t="s">
        <v>103</v>
      </c>
      <c r="H78" s="127">
        <f t="shared" si="6"/>
        <v>0</v>
      </c>
      <c r="I78" s="136" t="e">
        <f t="shared" si="7"/>
        <v>#DIV/0!</v>
      </c>
      <c r="J78" s="10"/>
      <c r="K78" s="11"/>
    </row>
    <row r="79" spans="1:11" ht="12.75">
      <c r="A79" s="49" t="s">
        <v>96</v>
      </c>
      <c r="B79" s="50" t="s">
        <v>97</v>
      </c>
      <c r="C79" s="82"/>
      <c r="D79" s="166">
        <v>1034944</v>
      </c>
      <c r="E79" s="52">
        <v>579057</v>
      </c>
      <c r="F79" s="54">
        <v>347817</v>
      </c>
      <c r="G79" s="95">
        <f>F79/E79</f>
        <v>0.6006610748164688</v>
      </c>
      <c r="H79" s="127">
        <f t="shared" si="6"/>
        <v>-687127</v>
      </c>
      <c r="I79" s="136">
        <f t="shared" si="7"/>
        <v>-0.6639267438624699</v>
      </c>
      <c r="J79" s="10"/>
      <c r="K79" s="11"/>
    </row>
    <row r="80" spans="1:20" s="55" customFormat="1" ht="12.75">
      <c r="A80" s="49" t="s">
        <v>98</v>
      </c>
      <c r="B80" s="50" t="s">
        <v>99</v>
      </c>
      <c r="C80" s="82"/>
      <c r="D80" s="166">
        <v>2657072</v>
      </c>
      <c r="E80" s="52">
        <v>6208852</v>
      </c>
      <c r="F80" s="54">
        <v>133058</v>
      </c>
      <c r="G80" s="95">
        <f t="shared" si="8"/>
        <v>0.02143037070298986</v>
      </c>
      <c r="H80" s="127">
        <f t="shared" si="6"/>
        <v>-2524014</v>
      </c>
      <c r="I80" s="136">
        <f t="shared" si="7"/>
        <v>-0.9499230732174363</v>
      </c>
      <c r="J80" s="10"/>
      <c r="K80" s="11"/>
      <c r="L80" s="5"/>
      <c r="M80" s="5"/>
      <c r="N80" s="5"/>
      <c r="O80" s="5"/>
      <c r="P80" s="5"/>
      <c r="Q80" s="5"/>
      <c r="R80" s="5"/>
      <c r="S80" s="5"/>
      <c r="T80" s="5"/>
    </row>
    <row r="81" spans="1:20" s="55" customFormat="1" ht="13.5" thickBot="1">
      <c r="A81" s="56" t="s">
        <v>100</v>
      </c>
      <c r="B81" s="57" t="s">
        <v>101</v>
      </c>
      <c r="C81" s="84"/>
      <c r="D81" s="168"/>
      <c r="E81" s="58">
        <v>178300</v>
      </c>
      <c r="F81" s="59"/>
      <c r="G81" s="98">
        <f t="shared" si="8"/>
        <v>0</v>
      </c>
      <c r="H81" s="129">
        <f t="shared" si="6"/>
        <v>0</v>
      </c>
      <c r="I81" s="138" t="e">
        <f t="shared" si="7"/>
        <v>#DIV/0!</v>
      </c>
      <c r="J81" s="10"/>
      <c r="K81" s="11"/>
      <c r="L81" s="5"/>
      <c r="M81" s="5"/>
      <c r="N81" s="5"/>
      <c r="O81" s="5"/>
      <c r="P81" s="5"/>
      <c r="Q81" s="5"/>
      <c r="R81" s="5"/>
      <c r="S81" s="5"/>
      <c r="T81" s="5"/>
    </row>
    <row r="82" spans="1:20" s="55" customFormat="1" ht="12.75">
      <c r="A82" s="60"/>
      <c r="B82" s="5"/>
      <c r="C82" s="5"/>
      <c r="D82" s="5"/>
      <c r="E82" s="12"/>
      <c r="F82" s="61"/>
      <c r="G82" s="5"/>
      <c r="H82" s="5"/>
      <c r="I82" s="5"/>
      <c r="J82" s="12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s="55" customFormat="1" ht="12.75">
      <c r="A83" s="60"/>
      <c r="B83" s="5"/>
      <c r="C83" s="5"/>
      <c r="D83" s="5"/>
      <c r="E83" s="12"/>
      <c r="F83" s="61"/>
      <c r="G83" s="5"/>
      <c r="H83" s="5"/>
      <c r="I83" s="5"/>
      <c r="J83" s="12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s="55" customFormat="1" ht="12.75">
      <c r="A84" s="60"/>
      <c r="B84" s="5"/>
      <c r="C84" s="12"/>
      <c r="D84" s="5"/>
      <c r="E84" s="61"/>
      <c r="F84" s="61"/>
      <c r="G84" s="62"/>
      <c r="H84" s="5"/>
      <c r="I84" s="12"/>
      <c r="J84" s="12"/>
      <c r="K84" s="63"/>
      <c r="L84" s="5"/>
      <c r="M84" s="5"/>
      <c r="N84" s="5"/>
      <c r="O84" s="5"/>
      <c r="P84" s="5"/>
      <c r="Q84" s="5"/>
      <c r="R84" s="5"/>
      <c r="S84" s="5"/>
      <c r="T84" s="5"/>
    </row>
    <row r="85" spans="1:20" s="55" customFormat="1" ht="12.75">
      <c r="A85" s="60"/>
      <c r="B85" s="5"/>
      <c r="C85" s="12"/>
      <c r="D85" s="5"/>
      <c r="E85" s="12"/>
      <c r="G85" s="63"/>
      <c r="H85" s="5"/>
      <c r="I85" s="12"/>
      <c r="J85" s="12"/>
      <c r="K85" s="63"/>
      <c r="L85" s="5"/>
      <c r="M85" s="5"/>
      <c r="N85" s="5"/>
      <c r="O85" s="5"/>
      <c r="P85" s="5"/>
      <c r="Q85" s="5"/>
      <c r="R85" s="5"/>
      <c r="S85" s="5"/>
      <c r="T85" s="5"/>
    </row>
    <row r="86" spans="1:20" s="55" customFormat="1" ht="12.75">
      <c r="A86" s="60"/>
      <c r="B86" s="5"/>
      <c r="C86" s="5"/>
      <c r="D86" s="5"/>
      <c r="E86" s="12"/>
      <c r="F86" s="12"/>
      <c r="G86" s="5"/>
      <c r="H86" s="5"/>
      <c r="I86" s="5"/>
      <c r="J86" s="64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s="55" customFormat="1" ht="12.75">
      <c r="A87" s="60"/>
      <c r="B87" s="5"/>
      <c r="C87" s="5"/>
      <c r="D87" s="5"/>
      <c r="E87" s="12"/>
      <c r="F87" s="61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s="55" customFormat="1" ht="12.75">
      <c r="A88" s="60"/>
      <c r="B88" s="5"/>
      <c r="C88" s="5"/>
      <c r="D88" s="5"/>
      <c r="E88" s="12"/>
      <c r="F88" s="61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s="55" customFormat="1" ht="12.75">
      <c r="A89" s="60"/>
      <c r="B89" s="5"/>
      <c r="C89" s="5"/>
      <c r="D89" s="5"/>
      <c r="E89" s="12"/>
      <c r="F89" s="61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s="55" customFormat="1" ht="12.75">
      <c r="A90" s="60"/>
      <c r="B90" s="5"/>
      <c r="C90" s="5"/>
      <c r="D90" s="5"/>
      <c r="E90" s="12"/>
      <c r="F90" s="61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s="55" customFormat="1" ht="12.75">
      <c r="A91" s="60"/>
      <c r="B91" s="5"/>
      <c r="C91" s="5"/>
      <c r="D91" s="5"/>
      <c r="E91" s="12"/>
      <c r="F91" s="61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s="55" customFormat="1" ht="12.75">
      <c r="A92" s="60"/>
      <c r="B92" s="5"/>
      <c r="C92" s="5"/>
      <c r="D92" s="5"/>
      <c r="E92" s="12"/>
      <c r="F92" s="61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s="55" customFormat="1" ht="12.75">
      <c r="A93" s="60"/>
      <c r="B93" s="5"/>
      <c r="C93" s="5"/>
      <c r="D93" s="5"/>
      <c r="F93" s="61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s="55" customFormat="1" ht="12.75">
      <c r="A94" s="60"/>
      <c r="B94" s="5"/>
      <c r="C94" s="5"/>
      <c r="D94" s="5"/>
      <c r="E94" s="12"/>
      <c r="F94" s="61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s="55" customFormat="1" ht="12.75">
      <c r="A95" s="60"/>
      <c r="B95" s="5"/>
      <c r="C95" s="5"/>
      <c r="D95" s="5"/>
      <c r="E95" s="12"/>
      <c r="F95" s="61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s="55" customFormat="1" ht="12.75">
      <c r="A96" s="60"/>
      <c r="B96" s="5"/>
      <c r="C96" s="5"/>
      <c r="D96" s="5"/>
      <c r="E96" s="12"/>
      <c r="F96" s="61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s="55" customFormat="1" ht="12.75">
      <c r="A97" s="60"/>
      <c r="B97" s="5"/>
      <c r="C97" s="5"/>
      <c r="D97" s="5"/>
      <c r="E97" s="12"/>
      <c r="F97" s="61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s="55" customFormat="1" ht="12.75">
      <c r="A98" s="60"/>
      <c r="B98" s="5"/>
      <c r="C98" s="5"/>
      <c r="D98" s="5"/>
      <c r="E98" s="12"/>
      <c r="F98" s="61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s="55" customFormat="1" ht="12.75">
      <c r="A99" s="60"/>
      <c r="B99" s="5"/>
      <c r="C99" s="5"/>
      <c r="D99" s="5"/>
      <c r="E99" s="12"/>
      <c r="F99" s="61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s="55" customFormat="1" ht="12.75">
      <c r="A100" s="60"/>
      <c r="B100" s="5"/>
      <c r="C100" s="5"/>
      <c r="D100" s="5"/>
      <c r="E100" s="12"/>
      <c r="F100" s="61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s="55" customFormat="1" ht="12.75">
      <c r="A101" s="60"/>
      <c r="B101" s="5"/>
      <c r="C101" s="5"/>
      <c r="D101" s="5"/>
      <c r="E101" s="12"/>
      <c r="F101" s="61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s="55" customFormat="1" ht="12.75">
      <c r="A102" s="60"/>
      <c r="B102" s="5"/>
      <c r="C102" s="5"/>
      <c r="D102" s="5"/>
      <c r="E102" s="12"/>
      <c r="F102" s="61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s="55" customFormat="1" ht="12.75">
      <c r="A103" s="60"/>
      <c r="B103" s="5"/>
      <c r="C103" s="5"/>
      <c r="D103" s="5"/>
      <c r="E103" s="12"/>
      <c r="F103" s="61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s="55" customFormat="1" ht="12.75">
      <c r="A104" s="60"/>
      <c r="B104" s="5"/>
      <c r="C104" s="5"/>
      <c r="D104" s="5"/>
      <c r="E104" s="12"/>
      <c r="F104" s="61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s="55" customFormat="1" ht="12.75">
      <c r="A105" s="60"/>
      <c r="B105" s="5"/>
      <c r="C105" s="5"/>
      <c r="D105" s="5"/>
      <c r="E105" s="12"/>
      <c r="F105" s="61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s="55" customFormat="1" ht="12.75">
      <c r="A106" s="60"/>
      <c r="B106" s="5"/>
      <c r="C106" s="5"/>
      <c r="D106" s="5"/>
      <c r="E106" s="12"/>
      <c r="F106" s="61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s="55" customFormat="1" ht="12.75">
      <c r="A107" s="60"/>
      <c r="B107" s="5"/>
      <c r="C107" s="5"/>
      <c r="D107" s="5"/>
      <c r="E107" s="12"/>
      <c r="F107" s="61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s="55" customFormat="1" ht="12.75">
      <c r="A108" s="60"/>
      <c r="B108" s="5"/>
      <c r="C108" s="5"/>
      <c r="D108" s="5"/>
      <c r="E108" s="12"/>
      <c r="F108" s="61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s="55" customFormat="1" ht="12.75">
      <c r="A109" s="60"/>
      <c r="B109" s="5"/>
      <c r="C109" s="5"/>
      <c r="D109" s="5"/>
      <c r="E109" s="12"/>
      <c r="F109" s="61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s="55" customFormat="1" ht="12.75">
      <c r="A110" s="60"/>
      <c r="B110" s="5"/>
      <c r="C110" s="5"/>
      <c r="D110" s="5"/>
      <c r="E110" s="12"/>
      <c r="F110" s="61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s="55" customFormat="1" ht="12.75">
      <c r="A111" s="60"/>
      <c r="B111" s="5"/>
      <c r="C111" s="5"/>
      <c r="D111" s="5"/>
      <c r="E111" s="12"/>
      <c r="F111" s="61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s="55" customFormat="1" ht="12.75">
      <c r="A112" s="60"/>
      <c r="B112" s="5"/>
      <c r="C112" s="5"/>
      <c r="D112" s="5"/>
      <c r="E112" s="12"/>
      <c r="F112" s="61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s="55" customFormat="1" ht="12.75">
      <c r="A113" s="60"/>
      <c r="B113" s="5"/>
      <c r="C113" s="5"/>
      <c r="D113" s="5"/>
      <c r="E113" s="12"/>
      <c r="F113" s="61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s="55" customFormat="1" ht="12.75">
      <c r="A114" s="60"/>
      <c r="B114" s="5"/>
      <c r="C114" s="5"/>
      <c r="D114" s="5"/>
      <c r="E114" s="12"/>
      <c r="F114" s="61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s="55" customFormat="1" ht="12.75">
      <c r="A115" s="60"/>
      <c r="B115" s="5"/>
      <c r="C115" s="5"/>
      <c r="D115" s="5"/>
      <c r="E115" s="12"/>
      <c r="F115" s="61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s="55" customFormat="1" ht="12.75">
      <c r="A116" s="60"/>
      <c r="B116" s="5"/>
      <c r="C116" s="5"/>
      <c r="D116" s="5"/>
      <c r="E116" s="12"/>
      <c r="F116" s="61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s="55" customFormat="1" ht="12.75">
      <c r="A117" s="60"/>
      <c r="B117" s="5"/>
      <c r="C117" s="5"/>
      <c r="D117" s="5"/>
      <c r="E117" s="12"/>
      <c r="F117" s="61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s="55" customFormat="1" ht="12.75">
      <c r="A118" s="60"/>
      <c r="B118" s="5"/>
      <c r="C118" s="5"/>
      <c r="D118" s="5"/>
      <c r="E118" s="12"/>
      <c r="F118" s="61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s="55" customFormat="1" ht="12.75">
      <c r="A119" s="60"/>
      <c r="B119" s="5"/>
      <c r="C119" s="5"/>
      <c r="D119" s="5"/>
      <c r="E119" s="12"/>
      <c r="F119" s="61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s="55" customFormat="1" ht="12.75">
      <c r="A120" s="60"/>
      <c r="B120" s="5"/>
      <c r="C120" s="5"/>
      <c r="D120" s="5"/>
      <c r="E120" s="12"/>
      <c r="F120" s="61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s="55" customFormat="1" ht="12.75">
      <c r="A121" s="60"/>
      <c r="B121" s="5"/>
      <c r="C121" s="5"/>
      <c r="D121" s="5"/>
      <c r="E121" s="12"/>
      <c r="F121" s="61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s="55" customFormat="1" ht="12.75">
      <c r="A122" s="60"/>
      <c r="B122" s="5"/>
      <c r="C122" s="5"/>
      <c r="D122" s="5"/>
      <c r="E122" s="12"/>
      <c r="F122" s="61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s="55" customFormat="1" ht="12.75">
      <c r="A123" s="60"/>
      <c r="B123" s="5"/>
      <c r="C123" s="5"/>
      <c r="D123" s="5"/>
      <c r="E123" s="12"/>
      <c r="F123" s="61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s="55" customFormat="1" ht="12.75">
      <c r="A124" s="60"/>
      <c r="B124" s="5"/>
      <c r="C124" s="5"/>
      <c r="D124" s="5"/>
      <c r="E124" s="12"/>
      <c r="F124" s="61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s="55" customFormat="1" ht="12.75">
      <c r="A125" s="60"/>
      <c r="B125" s="5"/>
      <c r="C125" s="5"/>
      <c r="D125" s="5"/>
      <c r="E125" s="12"/>
      <c r="F125" s="61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s="55" customFormat="1" ht="12.75">
      <c r="A126" s="60"/>
      <c r="B126" s="5"/>
      <c r="C126" s="5"/>
      <c r="D126" s="5"/>
      <c r="E126" s="12"/>
      <c r="F126" s="61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s="55" customFormat="1" ht="12.75">
      <c r="A127" s="60"/>
      <c r="B127" s="5"/>
      <c r="C127" s="5"/>
      <c r="D127" s="5"/>
      <c r="E127" s="12"/>
      <c r="F127" s="61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s="55" customFormat="1" ht="12.75">
      <c r="A128" s="60"/>
      <c r="B128" s="5"/>
      <c r="C128" s="5"/>
      <c r="D128" s="5"/>
      <c r="E128" s="12"/>
      <c r="F128" s="6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s="55" customFormat="1" ht="12.75">
      <c r="A129" s="60"/>
      <c r="B129" s="5"/>
      <c r="C129" s="5"/>
      <c r="D129" s="5"/>
      <c r="E129" s="12"/>
      <c r="F129" s="61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s="55" customFormat="1" ht="12.75">
      <c r="A130" s="60"/>
      <c r="B130" s="5"/>
      <c r="C130" s="5"/>
      <c r="D130" s="5"/>
      <c r="E130" s="12"/>
      <c r="F130" s="61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s="55" customFormat="1" ht="12.75">
      <c r="A131" s="60"/>
      <c r="B131" s="5"/>
      <c r="C131" s="5"/>
      <c r="D131" s="5"/>
      <c r="E131" s="12"/>
      <c r="F131" s="61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s="55" customFormat="1" ht="12.75">
      <c r="A132" s="60"/>
      <c r="B132" s="5"/>
      <c r="C132" s="5"/>
      <c r="D132" s="5"/>
      <c r="E132" s="12"/>
      <c r="F132" s="61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s="55" customFormat="1" ht="12.75">
      <c r="A133" s="60"/>
      <c r="B133" s="5"/>
      <c r="C133" s="5"/>
      <c r="D133" s="5"/>
      <c r="E133" s="12"/>
      <c r="F133" s="61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s="55" customFormat="1" ht="12.75">
      <c r="A134" s="60"/>
      <c r="B134" s="5"/>
      <c r="C134" s="5"/>
      <c r="D134" s="5"/>
      <c r="E134" s="12"/>
      <c r="F134" s="61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s="55" customFormat="1" ht="12.75">
      <c r="A135" s="60"/>
      <c r="B135" s="5"/>
      <c r="C135" s="5"/>
      <c r="D135" s="5"/>
      <c r="E135" s="12"/>
      <c r="F135" s="61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s="55" customFormat="1" ht="12.75">
      <c r="A136" s="60"/>
      <c r="B136" s="5"/>
      <c r="C136" s="5"/>
      <c r="D136" s="5"/>
      <c r="E136" s="12"/>
      <c r="F136" s="61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s="55" customFormat="1" ht="12.75">
      <c r="A137" s="60"/>
      <c r="B137" s="5"/>
      <c r="C137" s="5"/>
      <c r="D137" s="5"/>
      <c r="E137" s="12"/>
      <c r="F137" s="61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s="55" customFormat="1" ht="12.75">
      <c r="A138" s="60"/>
      <c r="B138" s="5"/>
      <c r="C138" s="5"/>
      <c r="D138" s="5"/>
      <c r="E138" s="12"/>
      <c r="F138" s="61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s="55" customFormat="1" ht="12.75">
      <c r="A139" s="60"/>
      <c r="B139" s="5"/>
      <c r="C139" s="5"/>
      <c r="D139" s="5"/>
      <c r="E139" s="12"/>
      <c r="F139" s="61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s="55" customFormat="1" ht="12.75">
      <c r="A140" s="60"/>
      <c r="B140" s="5"/>
      <c r="C140" s="5"/>
      <c r="D140" s="5"/>
      <c r="E140" s="12"/>
      <c r="F140" s="61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s="55" customFormat="1" ht="12.75">
      <c r="A141" s="60"/>
      <c r="B141" s="5"/>
      <c r="C141" s="5"/>
      <c r="D141" s="5"/>
      <c r="E141" s="12"/>
      <c r="F141" s="61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s="55" customFormat="1" ht="12.75">
      <c r="A142" s="60"/>
      <c r="B142" s="5"/>
      <c r="C142" s="5"/>
      <c r="D142" s="5"/>
      <c r="E142" s="12"/>
      <c r="F142" s="61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s="55" customFormat="1" ht="12.75">
      <c r="A143" s="60"/>
      <c r="B143" s="5"/>
      <c r="C143" s="5"/>
      <c r="D143" s="5"/>
      <c r="E143" s="12"/>
      <c r="F143" s="61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s="55" customFormat="1" ht="12.75">
      <c r="A144" s="60"/>
      <c r="B144" s="5"/>
      <c r="C144" s="5"/>
      <c r="D144" s="5"/>
      <c r="E144" s="12"/>
      <c r="F144" s="61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s="55" customFormat="1" ht="12.75">
      <c r="A145" s="60"/>
      <c r="B145" s="5"/>
      <c r="C145" s="5"/>
      <c r="D145" s="5"/>
      <c r="E145" s="12"/>
      <c r="F145" s="61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s="55" customFormat="1" ht="12.75">
      <c r="A146" s="60"/>
      <c r="B146" s="5"/>
      <c r="C146" s="5"/>
      <c r="D146" s="5"/>
      <c r="E146" s="12"/>
      <c r="F146" s="61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s="55" customFormat="1" ht="12.75">
      <c r="A147" s="60"/>
      <c r="B147" s="5"/>
      <c r="C147" s="5"/>
      <c r="D147" s="5"/>
      <c r="E147" s="12"/>
      <c r="F147" s="61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s="55" customFormat="1" ht="12.75">
      <c r="A148" s="60"/>
      <c r="B148" s="5"/>
      <c r="C148" s="5"/>
      <c r="D148" s="5"/>
      <c r="E148" s="12"/>
      <c r="F148" s="61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s="55" customFormat="1" ht="12.75">
      <c r="A149" s="60"/>
      <c r="B149" s="5"/>
      <c r="C149" s="5"/>
      <c r="D149" s="5"/>
      <c r="E149" s="12"/>
      <c r="F149" s="61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s="55" customFormat="1" ht="12.75">
      <c r="A150" s="60"/>
      <c r="B150" s="5"/>
      <c r="C150" s="5"/>
      <c r="D150" s="5"/>
      <c r="E150" s="12"/>
      <c r="F150" s="61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s="55" customFormat="1" ht="12.75">
      <c r="A151" s="60"/>
      <c r="B151" s="5"/>
      <c r="C151" s="5"/>
      <c r="D151" s="5"/>
      <c r="E151" s="12"/>
      <c r="F151" s="61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s="55" customFormat="1" ht="12.75">
      <c r="A152" s="60"/>
      <c r="B152" s="5"/>
      <c r="C152" s="5"/>
      <c r="D152" s="5"/>
      <c r="E152" s="64"/>
      <c r="F152" s="6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s="55" customFormat="1" ht="12.75">
      <c r="A153" s="60"/>
      <c r="B153" s="5"/>
      <c r="C153" s="5"/>
      <c r="D153" s="5"/>
      <c r="E153" s="64"/>
      <c r="F153" s="6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s="55" customFormat="1" ht="12.75">
      <c r="A154" s="60"/>
      <c r="B154" s="5"/>
      <c r="C154" s="5"/>
      <c r="D154" s="5"/>
      <c r="E154" s="64"/>
      <c r="F154" s="6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s="55" customFormat="1" ht="12.75">
      <c r="A155" s="60"/>
      <c r="B155" s="5"/>
      <c r="C155" s="5"/>
      <c r="D155" s="5"/>
      <c r="E155" s="64"/>
      <c r="F155" s="6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s="55" customFormat="1" ht="12.75">
      <c r="A156" s="60"/>
      <c r="B156" s="5"/>
      <c r="C156" s="5"/>
      <c r="D156" s="5"/>
      <c r="E156" s="64"/>
      <c r="F156" s="6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s="55" customFormat="1" ht="12.75">
      <c r="A157" s="60"/>
      <c r="B157" s="5"/>
      <c r="C157" s="5"/>
      <c r="D157" s="5"/>
      <c r="E157" s="64"/>
      <c r="F157" s="6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s="55" customFormat="1" ht="12.75">
      <c r="A158" s="60"/>
      <c r="B158" s="5"/>
      <c r="C158" s="5"/>
      <c r="D158" s="5"/>
      <c r="E158" s="64"/>
      <c r="F158" s="6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s="55" customFormat="1" ht="12.75">
      <c r="A159" s="60"/>
      <c r="B159" s="5"/>
      <c r="C159" s="5"/>
      <c r="D159" s="5"/>
      <c r="E159" s="64"/>
      <c r="F159" s="6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s="55" customFormat="1" ht="12.75">
      <c r="A160" s="60"/>
      <c r="B160" s="5"/>
      <c r="C160" s="5"/>
      <c r="D160" s="5"/>
      <c r="E160" s="64"/>
      <c r="F160" s="6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s="55" customFormat="1" ht="12.75">
      <c r="A161" s="60"/>
      <c r="B161" s="5"/>
      <c r="C161" s="5"/>
      <c r="D161" s="5"/>
      <c r="E161" s="64"/>
      <c r="F161" s="6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s="55" customFormat="1" ht="12.75">
      <c r="A162" s="60"/>
      <c r="B162" s="5"/>
      <c r="C162" s="5"/>
      <c r="D162" s="5"/>
      <c r="E162" s="64"/>
      <c r="F162" s="6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s="55" customFormat="1" ht="12.75">
      <c r="A163" s="60"/>
      <c r="B163" s="5"/>
      <c r="C163" s="5"/>
      <c r="D163" s="5"/>
      <c r="E163" s="64"/>
      <c r="F163" s="6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s="55" customFormat="1" ht="12.75">
      <c r="A164" s="60"/>
      <c r="B164" s="5"/>
      <c r="C164" s="5"/>
      <c r="D164" s="5"/>
      <c r="E164" s="64"/>
      <c r="F164" s="6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s="55" customFormat="1" ht="12.75">
      <c r="A165" s="60"/>
      <c r="B165" s="5"/>
      <c r="C165" s="5"/>
      <c r="D165" s="5"/>
      <c r="E165" s="64"/>
      <c r="F165" s="6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s="55" customFormat="1" ht="12.75">
      <c r="A166" s="60"/>
      <c r="B166" s="5"/>
      <c r="C166" s="5"/>
      <c r="D166" s="5"/>
      <c r="E166" s="64"/>
      <c r="F166" s="6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s="55" customFormat="1" ht="12.75">
      <c r="A167" s="60"/>
      <c r="B167" s="5"/>
      <c r="C167" s="5"/>
      <c r="D167" s="5"/>
      <c r="E167" s="64"/>
      <c r="F167" s="6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s="55" customFormat="1" ht="12.75">
      <c r="A168" s="60"/>
      <c r="B168" s="5"/>
      <c r="C168" s="5"/>
      <c r="D168" s="5"/>
      <c r="E168" s="64"/>
      <c r="F168" s="6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s="55" customFormat="1" ht="12.75">
      <c r="A169" s="60"/>
      <c r="B169" s="5"/>
      <c r="C169" s="5"/>
      <c r="D169" s="5"/>
      <c r="E169" s="64"/>
      <c r="F169" s="6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s="55" customFormat="1" ht="12.75">
      <c r="A170" s="60"/>
      <c r="B170" s="5"/>
      <c r="C170" s="5"/>
      <c r="D170" s="5"/>
      <c r="E170" s="64"/>
      <c r="F170" s="6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s="55" customFormat="1" ht="12.75">
      <c r="A171" s="60"/>
      <c r="B171" s="5"/>
      <c r="C171" s="5"/>
      <c r="D171" s="5"/>
      <c r="E171" s="64"/>
      <c r="F171" s="6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s="55" customFormat="1" ht="12.75">
      <c r="A172" s="60"/>
      <c r="B172" s="5"/>
      <c r="C172" s="5"/>
      <c r="D172" s="5"/>
      <c r="E172" s="64"/>
      <c r="F172" s="6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s="55" customFormat="1" ht="12.75">
      <c r="A173" s="60"/>
      <c r="B173" s="5"/>
      <c r="C173" s="5"/>
      <c r="D173" s="5"/>
      <c r="E173" s="64"/>
      <c r="F173" s="6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s="55" customFormat="1" ht="12.75">
      <c r="A174" s="60"/>
      <c r="B174" s="5"/>
      <c r="C174" s="5"/>
      <c r="D174" s="5"/>
      <c r="E174" s="64"/>
      <c r="F174" s="6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s="55" customFormat="1" ht="12.75">
      <c r="A175" s="60"/>
      <c r="B175" s="5"/>
      <c r="C175" s="5"/>
      <c r="D175" s="5"/>
      <c r="E175" s="64"/>
      <c r="F175" s="6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s="55" customFormat="1" ht="12.75">
      <c r="A176" s="60"/>
      <c r="B176" s="5"/>
      <c r="C176" s="5"/>
      <c r="D176" s="5"/>
      <c r="E176" s="64"/>
      <c r="F176" s="6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s="55" customFormat="1" ht="12.75">
      <c r="A177" s="60"/>
      <c r="B177" s="5"/>
      <c r="C177" s="5"/>
      <c r="D177" s="5"/>
      <c r="E177" s="64"/>
      <c r="F177" s="6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s="55" customFormat="1" ht="12.75">
      <c r="A178" s="60"/>
      <c r="B178" s="5"/>
      <c r="C178" s="5"/>
      <c r="D178" s="5"/>
      <c r="E178" s="64"/>
      <c r="F178" s="6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s="55" customFormat="1" ht="12.75">
      <c r="A179" s="60"/>
      <c r="B179" s="5"/>
      <c r="C179" s="5"/>
      <c r="D179" s="5"/>
      <c r="E179" s="64"/>
      <c r="F179" s="6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s="55" customFormat="1" ht="12.75">
      <c r="A180" s="60"/>
      <c r="B180" s="5"/>
      <c r="C180" s="5"/>
      <c r="D180" s="5"/>
      <c r="E180" s="64"/>
      <c r="F180" s="6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s="55" customFormat="1" ht="12.75">
      <c r="A181" s="60"/>
      <c r="B181" s="5"/>
      <c r="C181" s="5"/>
      <c r="D181" s="5"/>
      <c r="E181" s="64"/>
      <c r="F181" s="6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s="55" customFormat="1" ht="12.75">
      <c r="A182" s="60"/>
      <c r="B182" s="5"/>
      <c r="C182" s="5"/>
      <c r="D182" s="5"/>
      <c r="E182" s="64"/>
      <c r="F182" s="6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s="55" customFormat="1" ht="12.75">
      <c r="A183" s="60"/>
      <c r="B183" s="5"/>
      <c r="C183" s="5"/>
      <c r="D183" s="5"/>
      <c r="E183" s="64"/>
      <c r="F183" s="6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s="55" customFormat="1" ht="12.75">
      <c r="A184" s="60"/>
      <c r="B184" s="5"/>
      <c r="C184" s="5"/>
      <c r="D184" s="5"/>
      <c r="E184" s="64"/>
      <c r="F184" s="6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s="55" customFormat="1" ht="12.75">
      <c r="A185" s="60"/>
      <c r="B185" s="5"/>
      <c r="C185" s="5"/>
      <c r="D185" s="5"/>
      <c r="E185" s="64"/>
      <c r="F185" s="6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s="55" customFormat="1" ht="12.75">
      <c r="A186" s="60"/>
      <c r="B186" s="5"/>
      <c r="C186" s="5"/>
      <c r="D186" s="5"/>
      <c r="E186" s="64"/>
      <c r="F186" s="6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s="55" customFormat="1" ht="12.75">
      <c r="A187" s="60"/>
      <c r="B187" s="5"/>
      <c r="C187" s="5"/>
      <c r="D187" s="5"/>
      <c r="E187" s="64"/>
      <c r="F187" s="6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s="55" customFormat="1" ht="12.75">
      <c r="A188" s="60"/>
      <c r="B188" s="5"/>
      <c r="C188" s="5"/>
      <c r="D188" s="5"/>
      <c r="E188" s="64"/>
      <c r="F188" s="6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s="55" customFormat="1" ht="12.75">
      <c r="A189" s="60"/>
      <c r="B189" s="5"/>
      <c r="C189" s="5"/>
      <c r="D189" s="5"/>
      <c r="E189" s="64"/>
      <c r="F189" s="6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s="55" customFormat="1" ht="12.75">
      <c r="A190" s="60"/>
      <c r="B190" s="5"/>
      <c r="C190" s="5"/>
      <c r="D190" s="5"/>
      <c r="E190" s="64"/>
      <c r="F190" s="6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s="55" customFormat="1" ht="12.75">
      <c r="A191" s="60"/>
      <c r="B191" s="5"/>
      <c r="C191" s="5"/>
      <c r="D191" s="5"/>
      <c r="E191" s="64"/>
      <c r="F191" s="6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s="55" customFormat="1" ht="12.75">
      <c r="A192" s="60"/>
      <c r="B192" s="5"/>
      <c r="C192" s="5"/>
      <c r="D192" s="5"/>
      <c r="E192" s="64"/>
      <c r="F192" s="6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s="55" customFormat="1" ht="12.75">
      <c r="A193" s="60"/>
      <c r="B193" s="5"/>
      <c r="C193" s="5"/>
      <c r="D193" s="5"/>
      <c r="E193" s="64"/>
      <c r="F193" s="6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s="55" customFormat="1" ht="12.75">
      <c r="A194" s="60"/>
      <c r="B194" s="5"/>
      <c r="C194" s="5"/>
      <c r="D194" s="5"/>
      <c r="E194" s="64"/>
      <c r="F194" s="6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s="55" customFormat="1" ht="12.75">
      <c r="A195" s="60"/>
      <c r="B195" s="5"/>
      <c r="C195" s="5"/>
      <c r="D195" s="5"/>
      <c r="E195" s="64"/>
      <c r="F195" s="6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s="55" customFormat="1" ht="12.75">
      <c r="A196" s="60"/>
      <c r="B196" s="5"/>
      <c r="C196" s="5"/>
      <c r="D196" s="5"/>
      <c r="E196" s="64"/>
      <c r="F196" s="6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s="55" customFormat="1" ht="12.75">
      <c r="A197" s="60"/>
      <c r="B197" s="5"/>
      <c r="C197" s="5"/>
      <c r="D197" s="5"/>
      <c r="E197" s="64"/>
      <c r="F197" s="6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s="55" customFormat="1" ht="12.75">
      <c r="A198" s="60"/>
      <c r="B198" s="5"/>
      <c r="C198" s="5"/>
      <c r="D198" s="5"/>
      <c r="E198" s="64"/>
      <c r="F198" s="6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s="55" customFormat="1" ht="12.75">
      <c r="A199" s="60"/>
      <c r="B199" s="5"/>
      <c r="C199" s="5"/>
      <c r="D199" s="5"/>
      <c r="E199" s="64"/>
      <c r="F199" s="6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s="55" customFormat="1" ht="12.75">
      <c r="A200" s="60"/>
      <c r="B200" s="5"/>
      <c r="C200" s="5"/>
      <c r="D200" s="5"/>
      <c r="E200" s="64"/>
      <c r="F200" s="6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s="55" customFormat="1" ht="12.75">
      <c r="A201" s="60"/>
      <c r="B201" s="5"/>
      <c r="C201" s="5"/>
      <c r="D201" s="5"/>
      <c r="E201" s="64"/>
      <c r="F201" s="6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s="55" customFormat="1" ht="12.75">
      <c r="A202" s="60"/>
      <c r="B202" s="5"/>
      <c r="C202" s="5"/>
      <c r="D202" s="5"/>
      <c r="E202" s="64"/>
      <c r="F202" s="6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s="55" customFormat="1" ht="12.75">
      <c r="A203" s="60"/>
      <c r="B203" s="5"/>
      <c r="C203" s="5"/>
      <c r="D203" s="5"/>
      <c r="E203" s="64"/>
      <c r="F203" s="6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s="55" customFormat="1" ht="12.75">
      <c r="A204" s="60"/>
      <c r="B204" s="5"/>
      <c r="C204" s="5"/>
      <c r="D204" s="5"/>
      <c r="E204" s="64"/>
      <c r="F204" s="6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s="55" customFormat="1" ht="12.75">
      <c r="A205" s="60"/>
      <c r="B205" s="5"/>
      <c r="C205" s="5"/>
      <c r="D205" s="5"/>
      <c r="E205" s="64"/>
      <c r="F205" s="6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s="55" customFormat="1" ht="12.75">
      <c r="A206" s="60"/>
      <c r="B206" s="5"/>
      <c r="C206" s="5"/>
      <c r="D206" s="5"/>
      <c r="E206" s="64"/>
      <c r="F206" s="6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s="55" customFormat="1" ht="12.75">
      <c r="A207" s="60"/>
      <c r="B207" s="5"/>
      <c r="C207" s="5"/>
      <c r="D207" s="5"/>
      <c r="E207" s="64"/>
      <c r="F207" s="6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s="55" customFormat="1" ht="12.75">
      <c r="A208" s="60"/>
      <c r="B208" s="5"/>
      <c r="C208" s="5"/>
      <c r="D208" s="5"/>
      <c r="E208" s="64"/>
      <c r="F208" s="6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s="55" customFormat="1" ht="12.75">
      <c r="A209" s="60"/>
      <c r="B209" s="5"/>
      <c r="C209" s="5"/>
      <c r="D209" s="5"/>
      <c r="E209" s="64"/>
      <c r="F209" s="6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s="55" customFormat="1" ht="12.75">
      <c r="A210" s="60"/>
      <c r="B210" s="5"/>
      <c r="C210" s="5"/>
      <c r="D210" s="5"/>
      <c r="E210" s="64"/>
      <c r="F210" s="6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s="55" customFormat="1" ht="12.75">
      <c r="A211" s="60"/>
      <c r="B211" s="5"/>
      <c r="C211" s="5"/>
      <c r="D211" s="5"/>
      <c r="E211" s="64"/>
      <c r="F211" s="6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</sheetData>
  <sheetProtection/>
  <mergeCells count="9">
    <mergeCell ref="H2:I2"/>
    <mergeCell ref="E3:E4"/>
    <mergeCell ref="F3:F4"/>
    <mergeCell ref="G3:G4"/>
    <mergeCell ref="B62:C62"/>
    <mergeCell ref="B72:C72"/>
    <mergeCell ref="A2:C2"/>
    <mergeCell ref="E2:G2"/>
    <mergeCell ref="D3:D4"/>
  </mergeCells>
  <printOptions/>
  <pageMargins left="0.35433070866141736" right="0.15748031496062992" top="0.984251968503937" bottom="0.3937007874015748" header="0.5118110236220472" footer="0.5118110236220472"/>
  <pageSetup fitToHeight="4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136">
      <selection activeCell="H12" sqref="H12"/>
    </sheetView>
  </sheetViews>
  <sheetFormatPr defaultColWidth="9.140625" defaultRowHeight="15"/>
  <cols>
    <col min="1" max="1" width="5.00390625" style="0" bestFit="1" customWidth="1"/>
    <col min="2" max="2" width="51.140625" style="0" customWidth="1"/>
    <col min="3" max="3" width="4.140625" style="0" bestFit="1" customWidth="1"/>
    <col min="4" max="4" width="10.7109375" style="0" bestFit="1" customWidth="1"/>
    <col min="5" max="5" width="9.421875" style="0" bestFit="1" customWidth="1"/>
    <col min="6" max="6" width="5.28125" style="0" bestFit="1" customWidth="1"/>
  </cols>
  <sheetData>
    <row r="1" spans="1:7" ht="15">
      <c r="A1" s="190"/>
      <c r="B1" s="191" t="s">
        <v>169</v>
      </c>
      <c r="C1" s="191"/>
      <c r="D1" s="190"/>
      <c r="E1" s="190"/>
      <c r="F1" s="190"/>
      <c r="G1" s="169"/>
    </row>
    <row r="2" spans="1:7" ht="15">
      <c r="A2" s="190"/>
      <c r="B2" s="192"/>
      <c r="C2" s="192"/>
      <c r="D2" s="190"/>
      <c r="E2" s="190"/>
      <c r="F2" s="190"/>
      <c r="G2" s="169"/>
    </row>
    <row r="3" spans="1:7" ht="15">
      <c r="A3" s="190"/>
      <c r="B3" s="197"/>
      <c r="C3" s="197"/>
      <c r="D3" s="193" t="s">
        <v>245</v>
      </c>
      <c r="E3" s="193" t="s">
        <v>4</v>
      </c>
      <c r="F3" s="194" t="s">
        <v>5</v>
      </c>
      <c r="G3" s="169"/>
    </row>
    <row r="4" spans="1:7" ht="15">
      <c r="A4" s="190"/>
      <c r="B4" s="195" t="s">
        <v>106</v>
      </c>
      <c r="C4" s="195"/>
      <c r="D4" s="196">
        <f>SUM(D5,D7,D8)</f>
        <v>27449508</v>
      </c>
      <c r="E4" s="196">
        <f>SUM(E5,E7,E8)</f>
        <v>6374458.98</v>
      </c>
      <c r="F4" s="194">
        <f>ROUND(E4/D4*100,1)</f>
        <v>23.2</v>
      </c>
      <c r="G4" s="170"/>
    </row>
    <row r="5" spans="1:7" ht="15">
      <c r="A5" s="190"/>
      <c r="B5" s="197" t="s">
        <v>107</v>
      </c>
      <c r="C5" s="197" t="s">
        <v>108</v>
      </c>
      <c r="D5" s="198">
        <f>SUMIF($C13:$C154,$C5,D13:D154)</f>
        <v>25283095</v>
      </c>
      <c r="E5" s="198">
        <f>SUMIF($C13:$C154,$C5,E13:E154)</f>
        <v>5626971.45</v>
      </c>
      <c r="F5" s="194">
        <f aca="true" t="shared" si="0" ref="F5:F70">ROUND(E5/D5*100,1)</f>
        <v>22.3</v>
      </c>
      <c r="G5" s="169"/>
    </row>
    <row r="6" spans="1:7" ht="15">
      <c r="A6" s="190"/>
      <c r="B6" s="197" t="s">
        <v>171</v>
      </c>
      <c r="C6" s="197"/>
      <c r="D6" s="198">
        <f>SUM(D25,D43,D46,D68,D77,D132,D140)</f>
        <v>15709355</v>
      </c>
      <c r="E6" s="198">
        <f>SUM(E25,E43,E46,E68,E77,E132,E140)</f>
        <v>4563262.49</v>
      </c>
      <c r="F6" s="194">
        <f t="shared" si="0"/>
        <v>29</v>
      </c>
      <c r="G6" s="169"/>
    </row>
    <row r="7" spans="1:7" ht="26.25">
      <c r="A7" s="190"/>
      <c r="B7" s="193" t="s">
        <v>109</v>
      </c>
      <c r="C7" s="193" t="s">
        <v>110</v>
      </c>
      <c r="D7" s="198">
        <f>SUMIF($C13:$C154,$C7,D13:D154)</f>
        <v>829721</v>
      </c>
      <c r="E7" s="198">
        <f>SUMIF($C13:$C154,$C7,E13:E154)</f>
        <v>402997.25</v>
      </c>
      <c r="F7" s="194">
        <f t="shared" si="0"/>
        <v>48.6</v>
      </c>
      <c r="G7" s="169"/>
    </row>
    <row r="8" spans="1:7" ht="15">
      <c r="A8" s="190"/>
      <c r="B8" s="193" t="s">
        <v>111</v>
      </c>
      <c r="C8" s="193" t="s">
        <v>112</v>
      </c>
      <c r="D8" s="198">
        <f>SUMIF($C13:$C154,$C8,D13:D154)</f>
        <v>1336692</v>
      </c>
      <c r="E8" s="198">
        <f>SUMIF($C13:$C154,$C8,E13:E154)</f>
        <v>344490.28</v>
      </c>
      <c r="F8" s="194">
        <f t="shared" si="0"/>
        <v>25.8</v>
      </c>
      <c r="G8" s="169"/>
    </row>
    <row r="9" spans="1:7" ht="15">
      <c r="A9" s="190"/>
      <c r="B9" s="199"/>
      <c r="C9" s="199"/>
      <c r="D9" s="190"/>
      <c r="E9" s="200"/>
      <c r="F9" s="190"/>
      <c r="G9" s="169"/>
    </row>
    <row r="10" spans="1:7" ht="15">
      <c r="A10" s="190"/>
      <c r="B10" s="235" t="s">
        <v>172</v>
      </c>
      <c r="C10" s="235"/>
      <c r="D10" s="190"/>
      <c r="E10" s="200"/>
      <c r="F10" s="190"/>
      <c r="G10" s="169"/>
    </row>
    <row r="11" spans="1:7" ht="15">
      <c r="A11" s="190"/>
      <c r="B11" s="201"/>
      <c r="C11" s="201"/>
      <c r="D11" s="190"/>
      <c r="E11" s="200"/>
      <c r="F11" s="190"/>
      <c r="G11" s="169"/>
    </row>
    <row r="12" spans="1:7" ht="38.25">
      <c r="A12" s="190"/>
      <c r="B12" s="202"/>
      <c r="C12" s="202"/>
      <c r="D12" s="203" t="s">
        <v>173</v>
      </c>
      <c r="E12" s="204" t="s">
        <v>170</v>
      </c>
      <c r="F12" s="194" t="s">
        <v>5</v>
      </c>
      <c r="G12" s="169"/>
    </row>
    <row r="13" spans="1:7" ht="15">
      <c r="A13" s="190"/>
      <c r="B13" s="205" t="s">
        <v>85</v>
      </c>
      <c r="C13" s="205"/>
      <c r="D13" s="206">
        <f>SUM(D14)</f>
        <v>1506692</v>
      </c>
      <c r="E13" s="206">
        <f>SUM(E14)</f>
        <v>349568.28</v>
      </c>
      <c r="F13" s="194">
        <f>ROUND(E13/D13*100,1)</f>
        <v>23.2</v>
      </c>
      <c r="G13" s="169"/>
    </row>
    <row r="14" spans="1:7" ht="15">
      <c r="A14" s="190"/>
      <c r="B14" s="205" t="s">
        <v>247</v>
      </c>
      <c r="C14" s="205"/>
      <c r="D14" s="207">
        <f>SUM(D15:D20)</f>
        <v>1506692</v>
      </c>
      <c r="E14" s="207">
        <f>SUM(E15:E20)</f>
        <v>349568.28</v>
      </c>
      <c r="F14" s="194">
        <f aca="true" t="shared" si="1" ref="F14:F20">ROUND(E14/D14*100,1)</f>
        <v>23.2</v>
      </c>
      <c r="G14" s="169"/>
    </row>
    <row r="15" spans="1:7" ht="15">
      <c r="A15" s="190" t="s">
        <v>113</v>
      </c>
      <c r="B15" s="193" t="s">
        <v>114</v>
      </c>
      <c r="C15" s="193" t="s">
        <v>112</v>
      </c>
      <c r="D15" s="198">
        <v>986000</v>
      </c>
      <c r="E15" s="198">
        <v>261410.54</v>
      </c>
      <c r="F15" s="194">
        <f t="shared" si="1"/>
        <v>26.5</v>
      </c>
      <c r="G15" s="169"/>
    </row>
    <row r="16" spans="1:7" ht="26.25">
      <c r="A16" s="190" t="s">
        <v>115</v>
      </c>
      <c r="B16" s="193" t="s">
        <v>116</v>
      </c>
      <c r="C16" s="193" t="s">
        <v>112</v>
      </c>
      <c r="D16" s="198">
        <v>347843</v>
      </c>
      <c r="E16" s="198">
        <v>82529.98</v>
      </c>
      <c r="F16" s="194">
        <f t="shared" si="1"/>
        <v>23.7</v>
      </c>
      <c r="G16" s="169"/>
    </row>
    <row r="17" spans="1:7" ht="15">
      <c r="A17" s="190" t="s">
        <v>118</v>
      </c>
      <c r="B17" s="193" t="s">
        <v>119</v>
      </c>
      <c r="C17" s="193" t="s">
        <v>112</v>
      </c>
      <c r="D17" s="198">
        <v>1499</v>
      </c>
      <c r="E17" s="198">
        <v>169.86</v>
      </c>
      <c r="F17" s="194">
        <f t="shared" si="1"/>
        <v>11.3</v>
      </c>
      <c r="G17" s="169"/>
    </row>
    <row r="18" spans="1:7" ht="15">
      <c r="A18" s="190" t="s">
        <v>115</v>
      </c>
      <c r="B18" s="193" t="s">
        <v>120</v>
      </c>
      <c r="C18" s="193" t="s">
        <v>112</v>
      </c>
      <c r="D18" s="198">
        <v>1350</v>
      </c>
      <c r="E18" s="198">
        <v>379.9</v>
      </c>
      <c r="F18" s="194">
        <f t="shared" si="1"/>
        <v>28.1</v>
      </c>
      <c r="G18" s="169"/>
    </row>
    <row r="19" spans="1:7" ht="15">
      <c r="A19" s="190" t="s">
        <v>174</v>
      </c>
      <c r="B19" s="193" t="s">
        <v>175</v>
      </c>
      <c r="C19" s="193" t="s">
        <v>108</v>
      </c>
      <c r="D19" s="198">
        <v>30000</v>
      </c>
      <c r="E19" s="198">
        <v>5078</v>
      </c>
      <c r="F19" s="194">
        <f t="shared" si="1"/>
        <v>16.9</v>
      </c>
      <c r="G19" s="169"/>
    </row>
    <row r="20" spans="1:7" ht="15">
      <c r="A20" s="190" t="s">
        <v>113</v>
      </c>
      <c r="B20" s="193" t="s">
        <v>176</v>
      </c>
      <c r="C20" s="193" t="s">
        <v>108</v>
      </c>
      <c r="D20" s="198">
        <v>140000</v>
      </c>
      <c r="E20" s="198"/>
      <c r="F20" s="194">
        <f t="shared" si="1"/>
        <v>0</v>
      </c>
      <c r="G20" s="169"/>
    </row>
    <row r="21" spans="1:7" ht="15">
      <c r="A21" s="190"/>
      <c r="B21" s="208" t="s">
        <v>89</v>
      </c>
      <c r="C21" s="208"/>
      <c r="D21" s="206">
        <f>SUM(D22,D41,D44,D47,D49)</f>
        <v>18239527</v>
      </c>
      <c r="E21" s="206">
        <f>SUM(E22,E41,E44,E47,E49)</f>
        <v>5493047.680000001</v>
      </c>
      <c r="F21" s="194">
        <f t="shared" si="0"/>
        <v>30.1</v>
      </c>
      <c r="G21" s="169"/>
    </row>
    <row r="22" spans="1:7" ht="15">
      <c r="A22" s="190" t="s">
        <v>123</v>
      </c>
      <c r="B22" s="209" t="s">
        <v>121</v>
      </c>
      <c r="C22" s="208"/>
      <c r="D22" s="210">
        <f>SUM(D23,D32:D34,D35,D36,D40,)</f>
        <v>15765771</v>
      </c>
      <c r="E22" s="210">
        <f>SUM(E23,E32:E34,E35,E36,E40,)</f>
        <v>5089014.73</v>
      </c>
      <c r="F22" s="194">
        <f t="shared" si="0"/>
        <v>32.3</v>
      </c>
      <c r="G22" s="169"/>
    </row>
    <row r="23" spans="1:7" ht="15">
      <c r="A23" s="190" t="s">
        <v>123</v>
      </c>
      <c r="B23" s="208" t="s">
        <v>122</v>
      </c>
      <c r="C23" s="208"/>
      <c r="D23" s="206">
        <f>SUM(D24:D31)</f>
        <v>14632130</v>
      </c>
      <c r="E23" s="206">
        <f>SUM(E24:E31)</f>
        <v>4924373.48</v>
      </c>
      <c r="F23" s="194">
        <f t="shared" si="0"/>
        <v>33.7</v>
      </c>
      <c r="G23" s="169"/>
    </row>
    <row r="24" spans="1:7" ht="15">
      <c r="A24" s="190" t="s">
        <v>123</v>
      </c>
      <c r="B24" s="211" t="s">
        <v>177</v>
      </c>
      <c r="C24" s="211" t="s">
        <v>108</v>
      </c>
      <c r="D24" s="198">
        <f>2183000+130000</f>
        <v>2313000</v>
      </c>
      <c r="E24" s="198">
        <v>558622.03</v>
      </c>
      <c r="F24" s="194">
        <f t="shared" si="0"/>
        <v>24.2</v>
      </c>
      <c r="G24" s="169"/>
    </row>
    <row r="25" spans="1:7" ht="15">
      <c r="A25" s="190" t="s">
        <v>123</v>
      </c>
      <c r="B25" s="212" t="s">
        <v>177</v>
      </c>
      <c r="C25" s="212" t="s">
        <v>108</v>
      </c>
      <c r="D25" s="213">
        <v>11000000</v>
      </c>
      <c r="E25" s="214">
        <v>4212638.29</v>
      </c>
      <c r="F25" s="215">
        <f t="shared" si="0"/>
        <v>38.3</v>
      </c>
      <c r="G25" s="169"/>
    </row>
    <row r="26" spans="1:7" ht="15">
      <c r="A26" s="190" t="s">
        <v>123</v>
      </c>
      <c r="B26" s="211" t="s">
        <v>178</v>
      </c>
      <c r="C26" s="211" t="s">
        <v>108</v>
      </c>
      <c r="D26" s="198">
        <f>235130+5000</f>
        <v>240130</v>
      </c>
      <c r="E26" s="198">
        <v>153113.16</v>
      </c>
      <c r="F26" s="194">
        <f t="shared" si="0"/>
        <v>63.8</v>
      </c>
      <c r="G26" s="169"/>
    </row>
    <row r="27" spans="1:7" ht="15">
      <c r="A27" s="190" t="s">
        <v>123</v>
      </c>
      <c r="B27" s="211" t="s">
        <v>179</v>
      </c>
      <c r="C27" s="211" t="s">
        <v>108</v>
      </c>
      <c r="D27" s="198">
        <v>443000</v>
      </c>
      <c r="E27" s="198"/>
      <c r="F27" s="194">
        <f t="shared" si="0"/>
        <v>0</v>
      </c>
      <c r="G27" s="169"/>
    </row>
    <row r="28" spans="1:7" ht="15">
      <c r="A28" s="190" t="s">
        <v>123</v>
      </c>
      <c r="B28" s="211" t="s">
        <v>180</v>
      </c>
      <c r="C28" s="211" t="s">
        <v>108</v>
      </c>
      <c r="D28" s="198">
        <v>540000</v>
      </c>
      <c r="E28" s="198"/>
      <c r="F28" s="194">
        <f t="shared" si="0"/>
        <v>0</v>
      </c>
      <c r="G28" s="169"/>
    </row>
    <row r="29" spans="1:7" ht="15">
      <c r="A29" s="190" t="s">
        <v>123</v>
      </c>
      <c r="B29" s="211" t="s">
        <v>181</v>
      </c>
      <c r="C29" s="211" t="s">
        <v>108</v>
      </c>
      <c r="D29" s="198">
        <v>36000</v>
      </c>
      <c r="E29" s="198"/>
      <c r="F29" s="194">
        <f t="shared" si="0"/>
        <v>0</v>
      </c>
      <c r="G29" s="169"/>
    </row>
    <row r="30" spans="1:7" ht="15">
      <c r="A30" s="190" t="s">
        <v>123</v>
      </c>
      <c r="B30" s="211" t="s">
        <v>182</v>
      </c>
      <c r="C30" s="211" t="s">
        <v>108</v>
      </c>
      <c r="D30" s="198">
        <v>30000</v>
      </c>
      <c r="E30" s="198"/>
      <c r="F30" s="194">
        <f t="shared" si="0"/>
        <v>0</v>
      </c>
      <c r="G30" s="169"/>
    </row>
    <row r="31" spans="1:7" ht="15">
      <c r="A31" s="190" t="s">
        <v>123</v>
      </c>
      <c r="B31" s="211" t="s">
        <v>183</v>
      </c>
      <c r="C31" s="211" t="s">
        <v>108</v>
      </c>
      <c r="D31" s="198">
        <v>30000</v>
      </c>
      <c r="E31" s="198"/>
      <c r="F31" s="194">
        <f t="shared" si="0"/>
        <v>0</v>
      </c>
      <c r="G31" s="169"/>
    </row>
    <row r="32" spans="1:7" ht="26.25">
      <c r="A32" s="190" t="s">
        <v>123</v>
      </c>
      <c r="B32" s="208" t="s">
        <v>124</v>
      </c>
      <c r="C32" s="208" t="s">
        <v>108</v>
      </c>
      <c r="D32" s="206">
        <v>64000</v>
      </c>
      <c r="E32" s="206"/>
      <c r="F32" s="194">
        <f t="shared" si="0"/>
        <v>0</v>
      </c>
      <c r="G32" s="169"/>
    </row>
    <row r="33" spans="1:7" ht="26.25">
      <c r="A33" s="190" t="s">
        <v>123</v>
      </c>
      <c r="B33" s="208" t="s">
        <v>125</v>
      </c>
      <c r="C33" s="208" t="s">
        <v>108</v>
      </c>
      <c r="D33" s="206">
        <v>650000</v>
      </c>
      <c r="E33" s="198"/>
      <c r="F33" s="194">
        <f t="shared" si="0"/>
        <v>0</v>
      </c>
      <c r="G33" s="169"/>
    </row>
    <row r="34" spans="1:7" ht="26.25">
      <c r="A34" s="190" t="s">
        <v>123</v>
      </c>
      <c r="B34" s="208" t="s">
        <v>184</v>
      </c>
      <c r="C34" s="208" t="s">
        <v>108</v>
      </c>
      <c r="D34" s="206">
        <v>200000</v>
      </c>
      <c r="E34" s="198"/>
      <c r="F34" s="194">
        <f t="shared" si="0"/>
        <v>0</v>
      </c>
      <c r="G34" s="169"/>
    </row>
    <row r="35" spans="1:7" ht="26.25">
      <c r="A35" s="190" t="s">
        <v>123</v>
      </c>
      <c r="B35" s="208" t="s">
        <v>126</v>
      </c>
      <c r="C35" s="208" t="s">
        <v>108</v>
      </c>
      <c r="D35" s="206">
        <v>5000</v>
      </c>
      <c r="E35" s="198"/>
      <c r="F35" s="194">
        <f t="shared" si="0"/>
        <v>0</v>
      </c>
      <c r="G35" s="169"/>
    </row>
    <row r="36" spans="1:7" ht="15">
      <c r="A36" s="190"/>
      <c r="B36" s="208" t="s">
        <v>127</v>
      </c>
      <c r="C36" s="208"/>
      <c r="D36" s="206">
        <f>SUM(D37:D39)</f>
        <v>164641</v>
      </c>
      <c r="E36" s="206">
        <f>SUM(E37:E39)</f>
        <v>164641.25</v>
      </c>
      <c r="F36" s="194">
        <f t="shared" si="0"/>
        <v>100</v>
      </c>
      <c r="G36" s="169"/>
    </row>
    <row r="37" spans="1:7" ht="26.25">
      <c r="A37" s="190" t="s">
        <v>123</v>
      </c>
      <c r="B37" s="216" t="s">
        <v>128</v>
      </c>
      <c r="C37" s="211" t="s">
        <v>110</v>
      </c>
      <c r="D37" s="198">
        <v>35791</v>
      </c>
      <c r="E37" s="198">
        <v>35790.52</v>
      </c>
      <c r="F37" s="194">
        <f t="shared" si="0"/>
        <v>100</v>
      </c>
      <c r="G37" s="169"/>
    </row>
    <row r="38" spans="1:7" ht="26.25">
      <c r="A38" s="190" t="s">
        <v>123</v>
      </c>
      <c r="B38" s="197" t="s">
        <v>129</v>
      </c>
      <c r="C38" s="211" t="s">
        <v>110</v>
      </c>
      <c r="D38" s="198">
        <v>93907</v>
      </c>
      <c r="E38" s="198">
        <v>93907.01</v>
      </c>
      <c r="F38" s="194">
        <f t="shared" si="0"/>
        <v>100</v>
      </c>
      <c r="G38" s="169"/>
    </row>
    <row r="39" spans="1:7" ht="26.25">
      <c r="A39" s="190" t="s">
        <v>123</v>
      </c>
      <c r="B39" s="197" t="s">
        <v>130</v>
      </c>
      <c r="C39" s="211" t="s">
        <v>110</v>
      </c>
      <c r="D39" s="198">
        <v>34943</v>
      </c>
      <c r="E39" s="198">
        <v>34943.72</v>
      </c>
      <c r="F39" s="194">
        <f t="shared" si="0"/>
        <v>100</v>
      </c>
      <c r="G39" s="169"/>
    </row>
    <row r="40" spans="1:7" ht="26.25">
      <c r="A40" s="190" t="s">
        <v>123</v>
      </c>
      <c r="B40" s="208" t="s">
        <v>131</v>
      </c>
      <c r="C40" s="208" t="s">
        <v>108</v>
      </c>
      <c r="D40" s="206">
        <v>50000</v>
      </c>
      <c r="E40" s="198"/>
      <c r="F40" s="194">
        <f t="shared" si="0"/>
        <v>0</v>
      </c>
      <c r="G40" s="169"/>
    </row>
    <row r="41" spans="1:7" ht="15">
      <c r="A41" s="190"/>
      <c r="B41" s="211" t="s">
        <v>248</v>
      </c>
      <c r="C41" s="211"/>
      <c r="D41" s="207">
        <f>SUM(D42:D43)</f>
        <v>731175</v>
      </c>
      <c r="E41" s="207">
        <f>SUM(E42:E43)</f>
        <v>0</v>
      </c>
      <c r="F41" s="194">
        <f t="shared" si="0"/>
        <v>0</v>
      </c>
      <c r="G41" s="169"/>
    </row>
    <row r="42" spans="1:7" ht="26.25">
      <c r="A42" s="190" t="s">
        <v>123</v>
      </c>
      <c r="B42" s="211" t="s">
        <v>185</v>
      </c>
      <c r="C42" s="211" t="s">
        <v>108</v>
      </c>
      <c r="D42" s="198">
        <v>109676</v>
      </c>
      <c r="E42" s="198"/>
      <c r="F42" s="194">
        <f t="shared" si="0"/>
        <v>0</v>
      </c>
      <c r="G42" s="169"/>
    </row>
    <row r="43" spans="1:7" ht="26.25">
      <c r="A43" s="190" t="s">
        <v>123</v>
      </c>
      <c r="B43" s="212" t="s">
        <v>185</v>
      </c>
      <c r="C43" s="212" t="s">
        <v>108</v>
      </c>
      <c r="D43" s="213">
        <v>621499</v>
      </c>
      <c r="E43" s="198"/>
      <c r="F43" s="194">
        <f t="shared" si="0"/>
        <v>0</v>
      </c>
      <c r="G43" s="169"/>
    </row>
    <row r="44" spans="1:7" ht="15">
      <c r="A44" s="190" t="s">
        <v>117</v>
      </c>
      <c r="B44" s="209" t="s">
        <v>132</v>
      </c>
      <c r="C44" s="209"/>
      <c r="D44" s="207">
        <f>SUM(D45:D46)</f>
        <v>1470000</v>
      </c>
      <c r="E44" s="207">
        <f>SUM(E45:E46)</f>
        <v>337988</v>
      </c>
      <c r="F44" s="194">
        <f t="shared" si="0"/>
        <v>23</v>
      </c>
      <c r="G44" s="169"/>
    </row>
    <row r="45" spans="1:7" ht="15">
      <c r="A45" s="190" t="s">
        <v>117</v>
      </c>
      <c r="B45" s="217" t="s">
        <v>133</v>
      </c>
      <c r="C45" s="211" t="s">
        <v>108</v>
      </c>
      <c r="D45" s="198">
        <v>298000</v>
      </c>
      <c r="E45" s="198">
        <v>9876.6</v>
      </c>
      <c r="F45" s="194">
        <f t="shared" si="0"/>
        <v>3.3</v>
      </c>
      <c r="G45" s="169"/>
    </row>
    <row r="46" spans="1:7" ht="15">
      <c r="A46" s="190" t="s">
        <v>117</v>
      </c>
      <c r="B46" s="218" t="s">
        <v>133</v>
      </c>
      <c r="C46" s="212" t="s">
        <v>108</v>
      </c>
      <c r="D46" s="213">
        <v>1172000</v>
      </c>
      <c r="E46" s="213">
        <v>328111.4</v>
      </c>
      <c r="F46" s="219">
        <f t="shared" si="0"/>
        <v>28</v>
      </c>
      <c r="G46" s="169"/>
    </row>
    <row r="47" spans="1:7" ht="15">
      <c r="A47" s="190" t="s">
        <v>134</v>
      </c>
      <c r="B47" s="217" t="s">
        <v>249</v>
      </c>
      <c r="C47" s="209"/>
      <c r="D47" s="207">
        <f>SUM(D48)</f>
        <v>85000</v>
      </c>
      <c r="E47" s="207">
        <f>SUM(E48)</f>
        <v>42500</v>
      </c>
      <c r="F47" s="194">
        <f t="shared" si="0"/>
        <v>50</v>
      </c>
      <c r="G47" s="169"/>
    </row>
    <row r="48" spans="1:7" ht="26.25">
      <c r="A48" s="190" t="s">
        <v>134</v>
      </c>
      <c r="B48" s="211" t="s">
        <v>135</v>
      </c>
      <c r="C48" s="211" t="s">
        <v>110</v>
      </c>
      <c r="D48" s="198">
        <v>85000</v>
      </c>
      <c r="E48" s="198">
        <v>42500</v>
      </c>
      <c r="F48" s="194">
        <f t="shared" si="0"/>
        <v>50</v>
      </c>
      <c r="G48" s="169"/>
    </row>
    <row r="49" spans="1:7" ht="15">
      <c r="A49" s="190"/>
      <c r="B49" s="209" t="s">
        <v>136</v>
      </c>
      <c r="C49" s="208"/>
      <c r="D49" s="207">
        <f>SUM(D50:D55)</f>
        <v>187581</v>
      </c>
      <c r="E49" s="207">
        <f>SUM(E50:E55)</f>
        <v>23544.95</v>
      </c>
      <c r="F49" s="194">
        <f t="shared" si="0"/>
        <v>12.6</v>
      </c>
      <c r="G49" s="169"/>
    </row>
    <row r="50" spans="1:7" ht="15">
      <c r="A50" s="190" t="s">
        <v>117</v>
      </c>
      <c r="B50" s="211" t="s">
        <v>137</v>
      </c>
      <c r="C50" s="211" t="s">
        <v>108</v>
      </c>
      <c r="D50" s="198">
        <v>35000</v>
      </c>
      <c r="E50" s="198">
        <v>11963.95</v>
      </c>
      <c r="F50" s="194">
        <f t="shared" si="0"/>
        <v>34.2</v>
      </c>
      <c r="G50" s="169"/>
    </row>
    <row r="51" spans="1:7" ht="15">
      <c r="A51" s="190" t="s">
        <v>117</v>
      </c>
      <c r="B51" s="211" t="s">
        <v>186</v>
      </c>
      <c r="C51" s="211" t="s">
        <v>108</v>
      </c>
      <c r="D51" s="198">
        <v>10000</v>
      </c>
      <c r="E51" s="198"/>
      <c r="F51" s="194">
        <f t="shared" si="0"/>
        <v>0</v>
      </c>
      <c r="G51" s="169"/>
    </row>
    <row r="52" spans="1:7" ht="15">
      <c r="A52" s="190" t="s">
        <v>117</v>
      </c>
      <c r="B52" s="211" t="s">
        <v>138</v>
      </c>
      <c r="C52" s="211" t="s">
        <v>108</v>
      </c>
      <c r="D52" s="198">
        <v>36000</v>
      </c>
      <c r="E52" s="198"/>
      <c r="F52" s="194">
        <f t="shared" si="0"/>
        <v>0</v>
      </c>
      <c r="G52" s="169"/>
    </row>
    <row r="53" spans="1:7" ht="15">
      <c r="A53" s="190" t="s">
        <v>117</v>
      </c>
      <c r="B53" s="211" t="s">
        <v>187</v>
      </c>
      <c r="C53" s="211" t="s">
        <v>108</v>
      </c>
      <c r="D53" s="198">
        <v>45000</v>
      </c>
      <c r="E53" s="198"/>
      <c r="F53" s="194">
        <f t="shared" si="0"/>
        <v>0</v>
      </c>
      <c r="G53" s="169"/>
    </row>
    <row r="54" spans="1:7" ht="15">
      <c r="A54" s="190" t="s">
        <v>117</v>
      </c>
      <c r="B54" s="211" t="s">
        <v>188</v>
      </c>
      <c r="C54" s="211" t="s">
        <v>108</v>
      </c>
      <c r="D54" s="198">
        <v>50000</v>
      </c>
      <c r="E54" s="198"/>
      <c r="F54" s="194">
        <f t="shared" si="0"/>
        <v>0</v>
      </c>
      <c r="G54" s="169"/>
    </row>
    <row r="55" spans="1:7" ht="26.25">
      <c r="A55" s="190" t="s">
        <v>117</v>
      </c>
      <c r="B55" s="211" t="s">
        <v>189</v>
      </c>
      <c r="C55" s="211" t="s">
        <v>110</v>
      </c>
      <c r="D55" s="198">
        <v>11581</v>
      </c>
      <c r="E55" s="198">
        <v>11581</v>
      </c>
      <c r="F55" s="194">
        <f t="shared" si="0"/>
        <v>100</v>
      </c>
      <c r="G55" s="169"/>
    </row>
    <row r="56" spans="1:7" ht="15">
      <c r="A56" s="190"/>
      <c r="B56" s="205" t="s">
        <v>91</v>
      </c>
      <c r="C56" s="205"/>
      <c r="D56" s="207">
        <f>SUM(D57,D59,D61,D66)</f>
        <v>214970</v>
      </c>
      <c r="E56" s="207">
        <f>SUM(E57,E59,E61,E66)</f>
        <v>25112</v>
      </c>
      <c r="F56" s="194">
        <f t="shared" si="0"/>
        <v>11.7</v>
      </c>
      <c r="G56" s="169"/>
    </row>
    <row r="57" spans="1:7" ht="15">
      <c r="A57" s="190" t="s">
        <v>123</v>
      </c>
      <c r="B57" s="205" t="s">
        <v>250</v>
      </c>
      <c r="C57" s="205"/>
      <c r="D57" s="207">
        <f>SUM(D58)</f>
        <v>32000</v>
      </c>
      <c r="E57" s="207">
        <f>SUM(E58)</f>
        <v>3000</v>
      </c>
      <c r="F57" s="194">
        <f t="shared" si="0"/>
        <v>9.4</v>
      </c>
      <c r="G57" s="169"/>
    </row>
    <row r="58" spans="1:7" ht="26.25">
      <c r="A58" s="190" t="s">
        <v>123</v>
      </c>
      <c r="B58" s="193" t="s">
        <v>190</v>
      </c>
      <c r="C58" s="193" t="s">
        <v>110</v>
      </c>
      <c r="D58" s="198">
        <v>32000</v>
      </c>
      <c r="E58" s="198">
        <v>3000</v>
      </c>
      <c r="F58" s="194">
        <f t="shared" si="0"/>
        <v>9.4</v>
      </c>
      <c r="G58" s="169"/>
    </row>
    <row r="59" spans="1:7" ht="15">
      <c r="A59" s="190"/>
      <c r="B59" s="220" t="s">
        <v>191</v>
      </c>
      <c r="C59" s="220"/>
      <c r="D59" s="207">
        <f>SUM(D60)</f>
        <v>12000</v>
      </c>
      <c r="E59" s="207">
        <f>SUM(E60)</f>
        <v>12000</v>
      </c>
      <c r="F59" s="194">
        <f t="shared" si="0"/>
        <v>100</v>
      </c>
      <c r="G59" s="172"/>
    </row>
    <row r="60" spans="1:7" ht="15">
      <c r="A60" s="190" t="s">
        <v>123</v>
      </c>
      <c r="B60" s="193" t="s">
        <v>192</v>
      </c>
      <c r="C60" s="193" t="s">
        <v>108</v>
      </c>
      <c r="D60" s="198">
        <v>12000</v>
      </c>
      <c r="E60" s="198">
        <v>12000</v>
      </c>
      <c r="F60" s="194">
        <f t="shared" si="0"/>
        <v>100</v>
      </c>
      <c r="G60" s="169"/>
    </row>
    <row r="61" spans="1:7" ht="15">
      <c r="A61" s="190"/>
      <c r="B61" s="205" t="s">
        <v>251</v>
      </c>
      <c r="C61" s="193"/>
      <c r="D61" s="207">
        <f>SUM(D62:D65)</f>
        <v>116770</v>
      </c>
      <c r="E61" s="207">
        <f>SUM(E62:E65)</f>
        <v>10112</v>
      </c>
      <c r="F61" s="194">
        <f t="shared" si="0"/>
        <v>8.7</v>
      </c>
      <c r="G61" s="169"/>
    </row>
    <row r="62" spans="1:7" ht="15">
      <c r="A62" s="190" t="s">
        <v>123</v>
      </c>
      <c r="B62" s="197" t="s">
        <v>193</v>
      </c>
      <c r="C62" s="193" t="s">
        <v>108</v>
      </c>
      <c r="D62" s="198">
        <v>15000</v>
      </c>
      <c r="E62" s="198">
        <v>348</v>
      </c>
      <c r="F62" s="194">
        <f t="shared" si="0"/>
        <v>2.3</v>
      </c>
      <c r="G62" s="169"/>
    </row>
    <row r="63" spans="1:7" ht="15">
      <c r="A63" s="190" t="s">
        <v>123</v>
      </c>
      <c r="B63" s="197" t="s">
        <v>194</v>
      </c>
      <c r="C63" s="193" t="s">
        <v>108</v>
      </c>
      <c r="D63" s="198">
        <v>30000</v>
      </c>
      <c r="E63" s="198"/>
      <c r="F63" s="194">
        <f t="shared" si="0"/>
        <v>0</v>
      </c>
      <c r="G63" s="169"/>
    </row>
    <row r="64" spans="1:7" ht="15">
      <c r="A64" s="190" t="s">
        <v>123</v>
      </c>
      <c r="B64" s="193" t="s">
        <v>139</v>
      </c>
      <c r="C64" s="193" t="s">
        <v>108</v>
      </c>
      <c r="D64" s="198">
        <v>64000</v>
      </c>
      <c r="E64" s="198">
        <v>5994</v>
      </c>
      <c r="F64" s="194">
        <f t="shared" si="0"/>
        <v>9.4</v>
      </c>
      <c r="G64" s="169"/>
    </row>
    <row r="65" spans="1:7" ht="15">
      <c r="A65" s="190" t="s">
        <v>123</v>
      </c>
      <c r="B65" s="193" t="s">
        <v>195</v>
      </c>
      <c r="C65" s="193" t="s">
        <v>108</v>
      </c>
      <c r="D65" s="198">
        <v>7770</v>
      </c>
      <c r="E65" s="198">
        <v>3770</v>
      </c>
      <c r="F65" s="194">
        <f t="shared" si="0"/>
        <v>48.5</v>
      </c>
      <c r="G65" s="169"/>
    </row>
    <row r="66" spans="1:7" ht="15">
      <c r="A66" s="221"/>
      <c r="B66" s="222" t="s">
        <v>196</v>
      </c>
      <c r="C66" s="220"/>
      <c r="D66" s="207">
        <f>SUM(D67:D68)</f>
        <v>54200</v>
      </c>
      <c r="E66" s="207">
        <f>SUM(E67:E68)</f>
        <v>0</v>
      </c>
      <c r="F66" s="194">
        <f t="shared" si="0"/>
        <v>0</v>
      </c>
      <c r="G66" s="171"/>
    </row>
    <row r="67" spans="1:7" ht="26.25">
      <c r="A67" s="190" t="s">
        <v>123</v>
      </c>
      <c r="B67" s="193" t="s">
        <v>197</v>
      </c>
      <c r="C67" s="193" t="s">
        <v>108</v>
      </c>
      <c r="D67" s="198">
        <v>17000</v>
      </c>
      <c r="E67" s="198"/>
      <c r="F67" s="194">
        <f t="shared" si="0"/>
        <v>0</v>
      </c>
      <c r="G67" s="169"/>
    </row>
    <row r="68" spans="1:7" ht="26.25">
      <c r="A68" s="190" t="s">
        <v>123</v>
      </c>
      <c r="B68" s="223" t="s">
        <v>197</v>
      </c>
      <c r="C68" s="223" t="s">
        <v>108</v>
      </c>
      <c r="D68" s="214">
        <v>37200</v>
      </c>
      <c r="E68" s="214"/>
      <c r="F68" s="215">
        <f t="shared" si="0"/>
        <v>0</v>
      </c>
      <c r="G68" s="169"/>
    </row>
    <row r="69" spans="1:7" ht="15">
      <c r="A69" s="190"/>
      <c r="B69" s="205" t="s">
        <v>140</v>
      </c>
      <c r="C69" s="205"/>
      <c r="D69" s="206">
        <f>SUM(D70,D73,D81)</f>
        <v>522110</v>
      </c>
      <c r="E69" s="206">
        <f>SUM(E70,E73,E81)</f>
        <v>25856.63</v>
      </c>
      <c r="F69" s="194">
        <f t="shared" si="0"/>
        <v>5</v>
      </c>
      <c r="G69" s="169"/>
    </row>
    <row r="70" spans="1:7" ht="15">
      <c r="A70" s="190" t="s">
        <v>117</v>
      </c>
      <c r="B70" s="209" t="s">
        <v>141</v>
      </c>
      <c r="C70" s="208"/>
      <c r="D70" s="207">
        <f>SUM(D71:D72)</f>
        <v>120000</v>
      </c>
      <c r="E70" s="207">
        <f>SUM(E71:E72)</f>
        <v>6786.45</v>
      </c>
      <c r="F70" s="194">
        <f t="shared" si="0"/>
        <v>5.7</v>
      </c>
      <c r="G70" s="169"/>
    </row>
    <row r="71" spans="1:7" ht="15">
      <c r="A71" s="190" t="s">
        <v>117</v>
      </c>
      <c r="B71" s="211" t="s">
        <v>142</v>
      </c>
      <c r="C71" s="211" t="s">
        <v>108</v>
      </c>
      <c r="D71" s="198">
        <v>60000</v>
      </c>
      <c r="E71" s="198">
        <v>6786.45</v>
      </c>
      <c r="F71" s="194">
        <f aca="true" t="shared" si="2" ref="F71:F137">ROUND(E71/D71*100,1)</f>
        <v>11.3</v>
      </c>
      <c r="G71" s="169"/>
    </row>
    <row r="72" spans="1:7" ht="15">
      <c r="A72" s="190" t="s">
        <v>117</v>
      </c>
      <c r="B72" s="211" t="s">
        <v>143</v>
      </c>
      <c r="C72" s="211" t="s">
        <v>108</v>
      </c>
      <c r="D72" s="198">
        <v>60000</v>
      </c>
      <c r="E72" s="198"/>
      <c r="F72" s="194">
        <f t="shared" si="2"/>
        <v>0</v>
      </c>
      <c r="G72" s="169"/>
    </row>
    <row r="73" spans="1:7" ht="15">
      <c r="A73" s="190"/>
      <c r="B73" s="209" t="s">
        <v>144</v>
      </c>
      <c r="C73" s="209"/>
      <c r="D73" s="207">
        <f>SUM(D74:D80)</f>
        <v>382110</v>
      </c>
      <c r="E73" s="207">
        <f>SUM(E74:E80)</f>
        <v>19070.18</v>
      </c>
      <c r="F73" s="194">
        <f t="shared" si="2"/>
        <v>5</v>
      </c>
      <c r="G73" s="169"/>
    </row>
    <row r="74" spans="1:7" ht="15">
      <c r="A74" s="190" t="s">
        <v>123</v>
      </c>
      <c r="B74" s="211" t="s">
        <v>198</v>
      </c>
      <c r="C74" s="211" t="s">
        <v>108</v>
      </c>
      <c r="D74" s="198">
        <v>30000</v>
      </c>
      <c r="E74" s="198">
        <v>17312.18</v>
      </c>
      <c r="F74" s="194">
        <f t="shared" si="2"/>
        <v>57.7</v>
      </c>
      <c r="G74" s="169"/>
    </row>
    <row r="75" spans="1:7" ht="26.25">
      <c r="A75" s="190" t="s">
        <v>123</v>
      </c>
      <c r="B75" s="211" t="s">
        <v>145</v>
      </c>
      <c r="C75" s="211" t="s">
        <v>108</v>
      </c>
      <c r="D75" s="198">
        <v>55000</v>
      </c>
      <c r="E75" s="198">
        <v>1758</v>
      </c>
      <c r="F75" s="194">
        <f t="shared" si="2"/>
        <v>3.2</v>
      </c>
      <c r="G75" s="169"/>
    </row>
    <row r="76" spans="1:7" ht="15">
      <c r="A76" s="190" t="s">
        <v>123</v>
      </c>
      <c r="B76" s="211" t="s">
        <v>199</v>
      </c>
      <c r="C76" s="211" t="s">
        <v>108</v>
      </c>
      <c r="D76" s="198">
        <v>25200</v>
      </c>
      <c r="E76" s="198"/>
      <c r="F76" s="194">
        <f t="shared" si="2"/>
        <v>0</v>
      </c>
      <c r="G76" s="169"/>
    </row>
    <row r="77" spans="1:7" ht="15">
      <c r="A77" s="190" t="s">
        <v>123</v>
      </c>
      <c r="B77" s="212" t="s">
        <v>199</v>
      </c>
      <c r="C77" s="212" t="s">
        <v>108</v>
      </c>
      <c r="D77" s="214">
        <v>237510</v>
      </c>
      <c r="E77" s="214"/>
      <c r="F77" s="215">
        <f t="shared" si="2"/>
        <v>0</v>
      </c>
      <c r="G77" s="169"/>
    </row>
    <row r="78" spans="1:7" ht="15">
      <c r="A78" s="190" t="s">
        <v>123</v>
      </c>
      <c r="B78" s="211" t="s">
        <v>146</v>
      </c>
      <c r="C78" s="211" t="s">
        <v>108</v>
      </c>
      <c r="D78" s="198">
        <v>12000</v>
      </c>
      <c r="E78" s="198"/>
      <c r="F78" s="194">
        <f t="shared" si="2"/>
        <v>0</v>
      </c>
      <c r="G78" s="169"/>
    </row>
    <row r="79" spans="1:7" ht="15">
      <c r="A79" s="190" t="s">
        <v>123</v>
      </c>
      <c r="B79" s="211" t="s">
        <v>147</v>
      </c>
      <c r="C79" s="211" t="s">
        <v>108</v>
      </c>
      <c r="D79" s="198">
        <v>18000</v>
      </c>
      <c r="E79" s="198"/>
      <c r="F79" s="194">
        <f t="shared" si="2"/>
        <v>0</v>
      </c>
      <c r="G79" s="169"/>
    </row>
    <row r="80" spans="1:7" ht="15">
      <c r="A80" s="190" t="s">
        <v>123</v>
      </c>
      <c r="B80" s="211" t="s">
        <v>200</v>
      </c>
      <c r="C80" s="211" t="s">
        <v>108</v>
      </c>
      <c r="D80" s="198">
        <v>4400</v>
      </c>
      <c r="E80" s="198"/>
      <c r="F80" s="194">
        <f t="shared" si="2"/>
        <v>0</v>
      </c>
      <c r="G80" s="169"/>
    </row>
    <row r="81" spans="1:7" ht="15">
      <c r="A81" s="190"/>
      <c r="B81" s="209" t="s">
        <v>148</v>
      </c>
      <c r="C81" s="208"/>
      <c r="D81" s="207">
        <f>SUM(D82:D85)</f>
        <v>20000</v>
      </c>
      <c r="E81" s="207">
        <f>SUM(E82:E85)</f>
        <v>0</v>
      </c>
      <c r="F81" s="194">
        <f t="shared" si="2"/>
        <v>0</v>
      </c>
      <c r="G81" s="169"/>
    </row>
    <row r="82" spans="1:7" ht="15">
      <c r="A82" s="190" t="s">
        <v>123</v>
      </c>
      <c r="B82" s="211" t="s">
        <v>201</v>
      </c>
      <c r="C82" s="211" t="s">
        <v>108</v>
      </c>
      <c r="D82" s="198">
        <v>10000</v>
      </c>
      <c r="E82" s="198"/>
      <c r="F82" s="194">
        <f t="shared" si="2"/>
        <v>0</v>
      </c>
      <c r="G82" s="169"/>
    </row>
    <row r="83" spans="1:7" ht="15">
      <c r="A83" s="190" t="s">
        <v>123</v>
      </c>
      <c r="B83" s="211" t="s">
        <v>202</v>
      </c>
      <c r="C83" s="211" t="s">
        <v>108</v>
      </c>
      <c r="D83" s="198">
        <v>3000</v>
      </c>
      <c r="E83" s="198"/>
      <c r="F83" s="194">
        <f t="shared" si="2"/>
        <v>0</v>
      </c>
      <c r="G83" s="169"/>
    </row>
    <row r="84" spans="1:7" ht="15">
      <c r="A84" s="190" t="s">
        <v>123</v>
      </c>
      <c r="B84" s="211" t="s">
        <v>203</v>
      </c>
      <c r="C84" s="211" t="s">
        <v>108</v>
      </c>
      <c r="D84" s="198">
        <v>3500</v>
      </c>
      <c r="E84" s="198"/>
      <c r="F84" s="194">
        <f t="shared" si="2"/>
        <v>0</v>
      </c>
      <c r="G84" s="169"/>
    </row>
    <row r="85" spans="1:7" ht="15">
      <c r="A85" s="190" t="s">
        <v>123</v>
      </c>
      <c r="B85" s="211" t="s">
        <v>204</v>
      </c>
      <c r="C85" s="211" t="s">
        <v>108</v>
      </c>
      <c r="D85" s="198">
        <v>3500</v>
      </c>
      <c r="E85" s="198"/>
      <c r="F85" s="194">
        <f t="shared" si="2"/>
        <v>0</v>
      </c>
      <c r="G85" s="169"/>
    </row>
    <row r="86" spans="1:7" ht="15">
      <c r="A86" s="190"/>
      <c r="B86" s="205" t="s">
        <v>149</v>
      </c>
      <c r="C86" s="205"/>
      <c r="D86" s="206">
        <f>SUM(D87,D95,D100,D102,D104)</f>
        <v>579057</v>
      </c>
      <c r="E86" s="206">
        <f>SUM(E87,E95,E100,E102,E104)</f>
        <v>347816.64</v>
      </c>
      <c r="F86" s="194">
        <f t="shared" si="2"/>
        <v>60.1</v>
      </c>
      <c r="G86" s="169"/>
    </row>
    <row r="87" spans="1:7" ht="15">
      <c r="A87" s="190"/>
      <c r="B87" s="209" t="s">
        <v>150</v>
      </c>
      <c r="C87" s="208"/>
      <c r="D87" s="207">
        <f>SUM(D88:D94)</f>
        <v>161364</v>
      </c>
      <c r="E87" s="207">
        <f>SUM(E88:E94)</f>
        <v>53452</v>
      </c>
      <c r="F87" s="194">
        <f t="shared" si="2"/>
        <v>33.1</v>
      </c>
      <c r="G87" s="169"/>
    </row>
    <row r="88" spans="1:7" ht="26.25">
      <c r="A88" s="190" t="s">
        <v>113</v>
      </c>
      <c r="B88" s="211" t="s">
        <v>151</v>
      </c>
      <c r="C88" s="211" t="s">
        <v>110</v>
      </c>
      <c r="D88" s="198">
        <v>48000</v>
      </c>
      <c r="E88" s="198">
        <v>24000</v>
      </c>
      <c r="F88" s="194">
        <f t="shared" si="2"/>
        <v>50</v>
      </c>
      <c r="G88" s="169"/>
    </row>
    <row r="89" spans="1:7" ht="26.25">
      <c r="A89" s="190" t="s">
        <v>113</v>
      </c>
      <c r="B89" s="211" t="s">
        <v>152</v>
      </c>
      <c r="C89" s="211" t="s">
        <v>110</v>
      </c>
      <c r="D89" s="198">
        <v>63912</v>
      </c>
      <c r="E89" s="198"/>
      <c r="F89" s="194">
        <f t="shared" si="2"/>
        <v>0</v>
      </c>
      <c r="G89" s="169"/>
    </row>
    <row r="90" spans="1:7" ht="15">
      <c r="A90" s="190" t="s">
        <v>117</v>
      </c>
      <c r="B90" s="211" t="s">
        <v>205</v>
      </c>
      <c r="C90" s="211" t="s">
        <v>108</v>
      </c>
      <c r="D90" s="198">
        <v>5000</v>
      </c>
      <c r="E90" s="198"/>
      <c r="F90" s="194">
        <f t="shared" si="2"/>
        <v>0</v>
      </c>
      <c r="G90" s="169"/>
    </row>
    <row r="91" spans="1:7" ht="26.25">
      <c r="A91" s="190" t="s">
        <v>117</v>
      </c>
      <c r="B91" s="211" t="s">
        <v>206</v>
      </c>
      <c r="C91" s="211" t="s">
        <v>110</v>
      </c>
      <c r="D91" s="198">
        <f>20452+5000</f>
        <v>25452</v>
      </c>
      <c r="E91" s="198">
        <v>25452</v>
      </c>
      <c r="F91" s="194">
        <f t="shared" si="2"/>
        <v>100</v>
      </c>
      <c r="G91" s="169"/>
    </row>
    <row r="92" spans="1:7" ht="26.25">
      <c r="A92" s="190" t="s">
        <v>117</v>
      </c>
      <c r="B92" s="211" t="s">
        <v>207</v>
      </c>
      <c r="C92" s="211" t="s">
        <v>110</v>
      </c>
      <c r="D92" s="198">
        <v>5000</v>
      </c>
      <c r="E92" s="198"/>
      <c r="F92" s="194">
        <f t="shared" si="2"/>
        <v>0</v>
      </c>
      <c r="G92" s="169"/>
    </row>
    <row r="93" spans="1:7" ht="15">
      <c r="A93" s="190" t="s">
        <v>117</v>
      </c>
      <c r="B93" s="211" t="s">
        <v>208</v>
      </c>
      <c r="C93" s="211" t="s">
        <v>108</v>
      </c>
      <c r="D93" s="198">
        <v>10000</v>
      </c>
      <c r="E93" s="198"/>
      <c r="F93" s="194">
        <f t="shared" si="2"/>
        <v>0</v>
      </c>
      <c r="G93" s="169"/>
    </row>
    <row r="94" spans="1:7" ht="26.25">
      <c r="A94" s="190" t="s">
        <v>118</v>
      </c>
      <c r="B94" s="211" t="s">
        <v>209</v>
      </c>
      <c r="C94" s="211" t="s">
        <v>110</v>
      </c>
      <c r="D94" s="198">
        <v>4000</v>
      </c>
      <c r="E94" s="198">
        <v>4000</v>
      </c>
      <c r="F94" s="194">
        <f t="shared" si="2"/>
        <v>100</v>
      </c>
      <c r="G94" s="169"/>
    </row>
    <row r="95" spans="1:7" ht="15">
      <c r="A95" s="190"/>
      <c r="B95" s="211" t="s">
        <v>252</v>
      </c>
      <c r="C95" s="211"/>
      <c r="D95" s="207">
        <f>SUM(D96:D99)</f>
        <v>198870</v>
      </c>
      <c r="E95" s="207">
        <f>SUM(E96:E99)</f>
        <v>166541.63999999998</v>
      </c>
      <c r="F95" s="194">
        <f t="shared" si="2"/>
        <v>83.7</v>
      </c>
      <c r="G95" s="169"/>
    </row>
    <row r="96" spans="1:7" ht="15">
      <c r="A96" s="190" t="s">
        <v>117</v>
      </c>
      <c r="B96" s="217" t="s">
        <v>210</v>
      </c>
      <c r="C96" s="211" t="s">
        <v>108</v>
      </c>
      <c r="D96" s="198">
        <v>20000</v>
      </c>
      <c r="E96" s="198"/>
      <c r="F96" s="194">
        <f t="shared" si="2"/>
        <v>0</v>
      </c>
      <c r="G96" s="169"/>
    </row>
    <row r="97" spans="1:7" ht="15">
      <c r="A97" s="190" t="s">
        <v>117</v>
      </c>
      <c r="B97" s="217" t="s">
        <v>153</v>
      </c>
      <c r="C97" s="211" t="s">
        <v>108</v>
      </c>
      <c r="D97" s="198">
        <v>3870</v>
      </c>
      <c r="E97" s="198">
        <v>7318.93</v>
      </c>
      <c r="F97" s="194">
        <f t="shared" si="2"/>
        <v>189.1</v>
      </c>
      <c r="G97" s="169"/>
    </row>
    <row r="98" spans="1:7" ht="15">
      <c r="A98" s="224" t="s">
        <v>117</v>
      </c>
      <c r="B98" s="218" t="s">
        <v>153</v>
      </c>
      <c r="C98" s="212" t="s">
        <v>108</v>
      </c>
      <c r="D98" s="213">
        <v>165000</v>
      </c>
      <c r="E98" s="213">
        <v>159222.71</v>
      </c>
      <c r="F98" s="219">
        <f t="shared" si="2"/>
        <v>96.5</v>
      </c>
      <c r="G98" s="169"/>
    </row>
    <row r="99" spans="1:7" ht="15">
      <c r="A99" s="190" t="s">
        <v>118</v>
      </c>
      <c r="B99" s="217" t="s">
        <v>211</v>
      </c>
      <c r="C99" s="211" t="s">
        <v>108</v>
      </c>
      <c r="D99" s="198">
        <v>10000</v>
      </c>
      <c r="E99" s="198"/>
      <c r="F99" s="194">
        <f t="shared" si="2"/>
        <v>0</v>
      </c>
      <c r="G99" s="169"/>
    </row>
    <row r="100" spans="1:7" ht="15">
      <c r="A100" s="190"/>
      <c r="B100" s="209" t="s">
        <v>154</v>
      </c>
      <c r="C100" s="208"/>
      <c r="D100" s="207">
        <f>SUM(D101:D101)</f>
        <v>22000</v>
      </c>
      <c r="E100" s="198"/>
      <c r="F100" s="194">
        <f t="shared" si="2"/>
        <v>0</v>
      </c>
      <c r="G100" s="169"/>
    </row>
    <row r="101" spans="1:7" ht="15">
      <c r="A101" s="190" t="s">
        <v>117</v>
      </c>
      <c r="B101" s="217" t="s">
        <v>155</v>
      </c>
      <c r="C101" s="211" t="s">
        <v>108</v>
      </c>
      <c r="D101" s="198">
        <v>22000</v>
      </c>
      <c r="E101" s="198"/>
      <c r="F101" s="194">
        <f t="shared" si="2"/>
        <v>0</v>
      </c>
      <c r="G101" s="169"/>
    </row>
    <row r="102" spans="1:7" ht="15">
      <c r="A102" s="190"/>
      <c r="B102" s="209" t="s">
        <v>212</v>
      </c>
      <c r="C102" s="211"/>
      <c r="D102" s="207">
        <f>SUM(D103:D103)</f>
        <v>5000</v>
      </c>
      <c r="E102" s="198"/>
      <c r="F102" s="194">
        <f t="shared" si="2"/>
        <v>0</v>
      </c>
      <c r="G102" s="169"/>
    </row>
    <row r="103" spans="1:7" ht="15">
      <c r="A103" s="190" t="s">
        <v>117</v>
      </c>
      <c r="B103" s="217" t="s">
        <v>213</v>
      </c>
      <c r="C103" s="211" t="s">
        <v>108</v>
      </c>
      <c r="D103" s="198">
        <v>5000</v>
      </c>
      <c r="E103" s="198"/>
      <c r="F103" s="194">
        <f t="shared" si="2"/>
        <v>0</v>
      </c>
      <c r="G103" s="169"/>
    </row>
    <row r="104" spans="1:7" ht="15">
      <c r="A104" s="190"/>
      <c r="B104" s="209" t="s">
        <v>156</v>
      </c>
      <c r="C104" s="209"/>
      <c r="D104" s="207">
        <f>SUM(D105:D107)</f>
        <v>191823</v>
      </c>
      <c r="E104" s="207">
        <f>SUM(E105:E107)</f>
        <v>127823</v>
      </c>
      <c r="F104" s="194">
        <f t="shared" si="2"/>
        <v>66.6</v>
      </c>
      <c r="G104" s="169"/>
    </row>
    <row r="105" spans="1:7" ht="26.25">
      <c r="A105" s="190" t="s">
        <v>117</v>
      </c>
      <c r="B105" s="225" t="s">
        <v>214</v>
      </c>
      <c r="C105" s="211" t="s">
        <v>110</v>
      </c>
      <c r="D105" s="198">
        <v>127823</v>
      </c>
      <c r="E105" s="198">
        <v>127823</v>
      </c>
      <c r="F105" s="194">
        <f t="shared" si="2"/>
        <v>100</v>
      </c>
      <c r="G105" s="169"/>
    </row>
    <row r="106" spans="1:7" ht="26.25">
      <c r="A106" s="190" t="s">
        <v>113</v>
      </c>
      <c r="B106" s="225" t="s">
        <v>215</v>
      </c>
      <c r="C106" s="211" t="s">
        <v>110</v>
      </c>
      <c r="D106" s="198">
        <v>32000</v>
      </c>
      <c r="E106" s="198"/>
      <c r="F106" s="194">
        <f t="shared" si="2"/>
        <v>0</v>
      </c>
      <c r="G106" s="169"/>
    </row>
    <row r="107" spans="1:7" ht="26.25">
      <c r="A107" s="190" t="s">
        <v>216</v>
      </c>
      <c r="B107" s="211" t="s">
        <v>157</v>
      </c>
      <c r="C107" s="211" t="s">
        <v>110</v>
      </c>
      <c r="D107" s="198">
        <v>32000</v>
      </c>
      <c r="E107" s="198"/>
      <c r="F107" s="194">
        <f t="shared" si="2"/>
        <v>0</v>
      </c>
      <c r="G107" s="169"/>
    </row>
    <row r="108" spans="1:7" ht="15">
      <c r="A108" s="190"/>
      <c r="B108" s="205" t="s">
        <v>99</v>
      </c>
      <c r="C108" s="205"/>
      <c r="D108" s="206">
        <f>SUM(D109,D121,D127,D136,D138,D143,D145)</f>
        <v>6208852</v>
      </c>
      <c r="E108" s="206">
        <f>SUM(E109,E121,E127,E136,E138,E143,E145)</f>
        <v>133057.75</v>
      </c>
      <c r="F108" s="194">
        <f t="shared" si="2"/>
        <v>2.1</v>
      </c>
      <c r="G108" s="169"/>
    </row>
    <row r="109" spans="1:7" ht="15">
      <c r="A109" s="190"/>
      <c r="B109" s="220" t="s">
        <v>158</v>
      </c>
      <c r="C109" s="205"/>
      <c r="D109" s="207">
        <f>SUM(D110:D120)</f>
        <v>1149201</v>
      </c>
      <c r="E109" s="207">
        <f>SUM(E110:E120)</f>
        <v>42216.36</v>
      </c>
      <c r="F109" s="194">
        <f t="shared" si="2"/>
        <v>3.7</v>
      </c>
      <c r="G109" s="169"/>
    </row>
    <row r="110" spans="1:7" ht="26.25">
      <c r="A110" s="190" t="s">
        <v>115</v>
      </c>
      <c r="B110" s="193" t="s">
        <v>217</v>
      </c>
      <c r="C110" s="193" t="s">
        <v>110</v>
      </c>
      <c r="D110" s="198">
        <v>178312</v>
      </c>
      <c r="E110" s="198"/>
      <c r="F110" s="194">
        <f t="shared" si="2"/>
        <v>0</v>
      </c>
      <c r="G110" s="169"/>
    </row>
    <row r="111" spans="1:7" ht="15">
      <c r="A111" s="190" t="s">
        <v>117</v>
      </c>
      <c r="B111" s="193" t="s">
        <v>218</v>
      </c>
      <c r="C111" s="193" t="s">
        <v>108</v>
      </c>
      <c r="D111" s="198">
        <v>60000</v>
      </c>
      <c r="E111" s="198"/>
      <c r="F111" s="194">
        <f t="shared" si="2"/>
        <v>0</v>
      </c>
      <c r="G111" s="169"/>
    </row>
    <row r="112" spans="1:7" ht="15">
      <c r="A112" s="190" t="s">
        <v>117</v>
      </c>
      <c r="B112" s="193" t="s">
        <v>159</v>
      </c>
      <c r="C112" s="193" t="s">
        <v>108</v>
      </c>
      <c r="D112" s="198">
        <v>150000</v>
      </c>
      <c r="E112" s="198">
        <v>11660.2</v>
      </c>
      <c r="F112" s="194">
        <f t="shared" si="2"/>
        <v>7.8</v>
      </c>
      <c r="G112" s="169"/>
    </row>
    <row r="113" spans="1:7" ht="15">
      <c r="A113" s="190" t="s">
        <v>117</v>
      </c>
      <c r="B113" s="193" t="s">
        <v>219</v>
      </c>
      <c r="C113" s="193" t="s">
        <v>108</v>
      </c>
      <c r="D113" s="198">
        <v>40000</v>
      </c>
      <c r="E113" s="198">
        <v>1036.16</v>
      </c>
      <c r="F113" s="194">
        <f t="shared" si="2"/>
        <v>2.6</v>
      </c>
      <c r="G113" s="169"/>
    </row>
    <row r="114" spans="1:7" ht="15">
      <c r="A114" s="190" t="s">
        <v>117</v>
      </c>
      <c r="B114" s="193" t="s">
        <v>220</v>
      </c>
      <c r="C114" s="193" t="s">
        <v>108</v>
      </c>
      <c r="D114" s="198">
        <f>100000+500000</f>
        <v>600000</v>
      </c>
      <c r="E114" s="198">
        <v>11940</v>
      </c>
      <c r="F114" s="194">
        <f t="shared" si="2"/>
        <v>2</v>
      </c>
      <c r="G114" s="169"/>
    </row>
    <row r="115" spans="1:7" ht="15">
      <c r="A115" s="190" t="s">
        <v>117</v>
      </c>
      <c r="B115" s="193" t="s">
        <v>221</v>
      </c>
      <c r="C115" s="193" t="s">
        <v>108</v>
      </c>
      <c r="D115" s="198">
        <f>20000-20000</f>
        <v>0</v>
      </c>
      <c r="E115" s="198"/>
      <c r="F115" s="194"/>
      <c r="G115" s="169"/>
    </row>
    <row r="116" spans="1:7" ht="15">
      <c r="A116" s="190" t="s">
        <v>117</v>
      </c>
      <c r="B116" s="193" t="s">
        <v>222</v>
      </c>
      <c r="C116" s="193" t="s">
        <v>108</v>
      </c>
      <c r="D116" s="198">
        <v>30000</v>
      </c>
      <c r="E116" s="198"/>
      <c r="F116" s="194">
        <f t="shared" si="2"/>
        <v>0</v>
      </c>
      <c r="G116" s="169"/>
    </row>
    <row r="117" spans="1:7" ht="15">
      <c r="A117" s="190" t="s">
        <v>117</v>
      </c>
      <c r="B117" s="193" t="s">
        <v>223</v>
      </c>
      <c r="C117" s="193" t="s">
        <v>108</v>
      </c>
      <c r="D117" s="198">
        <v>28696</v>
      </c>
      <c r="E117" s="198">
        <v>17580</v>
      </c>
      <c r="F117" s="194">
        <f t="shared" si="2"/>
        <v>61.3</v>
      </c>
      <c r="G117" s="169"/>
    </row>
    <row r="118" spans="1:7" ht="15">
      <c r="A118" s="190" t="s">
        <v>117</v>
      </c>
      <c r="B118" s="193" t="s">
        <v>224</v>
      </c>
      <c r="C118" s="193" t="s">
        <v>108</v>
      </c>
      <c r="D118" s="198">
        <v>12193</v>
      </c>
      <c r="E118" s="198"/>
      <c r="F118" s="194">
        <f t="shared" si="2"/>
        <v>0</v>
      </c>
      <c r="G118" s="169"/>
    </row>
    <row r="119" spans="1:7" ht="26.25">
      <c r="A119" s="190" t="s">
        <v>117</v>
      </c>
      <c r="B119" s="193" t="s">
        <v>225</v>
      </c>
      <c r="C119" s="193" t="s">
        <v>110</v>
      </c>
      <c r="D119" s="198">
        <v>20000</v>
      </c>
      <c r="E119" s="198"/>
      <c r="F119" s="194">
        <f t="shared" si="2"/>
        <v>0</v>
      </c>
      <c r="G119" s="169"/>
    </row>
    <row r="120" spans="1:7" ht="15">
      <c r="A120" s="190" t="s">
        <v>117</v>
      </c>
      <c r="B120" s="193" t="s">
        <v>226</v>
      </c>
      <c r="C120" s="193" t="s">
        <v>108</v>
      </c>
      <c r="D120" s="198">
        <v>30000</v>
      </c>
      <c r="E120" s="198"/>
      <c r="F120" s="194">
        <f t="shared" si="2"/>
        <v>0</v>
      </c>
      <c r="G120" s="169"/>
    </row>
    <row r="121" spans="1:7" ht="15">
      <c r="A121" s="190"/>
      <c r="B121" s="220" t="s">
        <v>160</v>
      </c>
      <c r="C121" s="205"/>
      <c r="D121" s="207">
        <f>SUM(D122:D126)</f>
        <v>269843</v>
      </c>
      <c r="E121" s="207">
        <f>SUM(E122:E126)</f>
        <v>9217.2</v>
      </c>
      <c r="F121" s="194">
        <f t="shared" si="2"/>
        <v>3.4</v>
      </c>
      <c r="G121" s="169"/>
    </row>
    <row r="122" spans="1:7" ht="15">
      <c r="A122" s="190" t="s">
        <v>117</v>
      </c>
      <c r="B122" s="193" t="s">
        <v>161</v>
      </c>
      <c r="C122" s="193" t="s">
        <v>108</v>
      </c>
      <c r="D122" s="198">
        <v>80000</v>
      </c>
      <c r="E122" s="198"/>
      <c r="F122" s="194">
        <f t="shared" si="2"/>
        <v>0</v>
      </c>
      <c r="G122" s="169"/>
    </row>
    <row r="123" spans="1:7" ht="15">
      <c r="A123" s="190" t="s">
        <v>117</v>
      </c>
      <c r="B123" s="193" t="s">
        <v>227</v>
      </c>
      <c r="C123" s="193" t="s">
        <v>108</v>
      </c>
      <c r="D123" s="198">
        <v>60000</v>
      </c>
      <c r="E123" s="198">
        <v>870</v>
      </c>
      <c r="F123" s="194">
        <f t="shared" si="2"/>
        <v>1.5</v>
      </c>
      <c r="G123" s="169"/>
    </row>
    <row r="124" spans="1:7" ht="15">
      <c r="A124" s="190" t="s">
        <v>117</v>
      </c>
      <c r="B124" s="193" t="s">
        <v>228</v>
      </c>
      <c r="C124" s="193" t="s">
        <v>108</v>
      </c>
      <c r="D124" s="198">
        <v>80000</v>
      </c>
      <c r="E124" s="198">
        <v>950</v>
      </c>
      <c r="F124" s="194">
        <f t="shared" si="2"/>
        <v>1.2</v>
      </c>
      <c r="G124" s="169"/>
    </row>
    <row r="125" spans="1:7" ht="15">
      <c r="A125" s="190" t="s">
        <v>117</v>
      </c>
      <c r="B125" s="193" t="s">
        <v>229</v>
      </c>
      <c r="C125" s="193" t="s">
        <v>108</v>
      </c>
      <c r="D125" s="198">
        <v>42443</v>
      </c>
      <c r="E125" s="198"/>
      <c r="F125" s="194">
        <f t="shared" si="2"/>
        <v>0</v>
      </c>
      <c r="G125" s="169"/>
    </row>
    <row r="126" spans="1:7" ht="15">
      <c r="A126" s="190" t="s">
        <v>115</v>
      </c>
      <c r="B126" s="193" t="s">
        <v>230</v>
      </c>
      <c r="C126" s="193" t="s">
        <v>108</v>
      </c>
      <c r="D126" s="198">
        <v>7400</v>
      </c>
      <c r="E126" s="198">
        <v>7397.2</v>
      </c>
      <c r="F126" s="194">
        <f t="shared" si="2"/>
        <v>100</v>
      </c>
      <c r="G126" s="169"/>
    </row>
    <row r="127" spans="1:7" ht="15">
      <c r="A127" s="190"/>
      <c r="B127" s="226" t="s">
        <v>162</v>
      </c>
      <c r="C127" s="227"/>
      <c r="D127" s="228">
        <f>SUM(D128:D135)</f>
        <v>4171017</v>
      </c>
      <c r="E127" s="228">
        <f>SUM(E128:E135)</f>
        <v>53588.83</v>
      </c>
      <c r="F127" s="194">
        <f t="shared" si="2"/>
        <v>1.3</v>
      </c>
      <c r="G127" s="169"/>
    </row>
    <row r="128" spans="1:7" ht="15">
      <c r="A128" s="190" t="s">
        <v>117</v>
      </c>
      <c r="B128" s="229" t="s">
        <v>231</v>
      </c>
      <c r="C128" s="229" t="s">
        <v>108</v>
      </c>
      <c r="D128" s="230">
        <v>450000</v>
      </c>
      <c r="E128" s="198">
        <v>420</v>
      </c>
      <c r="F128" s="194">
        <f t="shared" si="2"/>
        <v>0.1</v>
      </c>
      <c r="G128" s="169"/>
    </row>
    <row r="129" spans="1:7" ht="15">
      <c r="A129" s="190" t="s">
        <v>117</v>
      </c>
      <c r="B129" s="229" t="s">
        <v>232</v>
      </c>
      <c r="C129" s="229" t="s">
        <v>108</v>
      </c>
      <c r="D129" s="230">
        <v>400000</v>
      </c>
      <c r="E129" s="198"/>
      <c r="F129" s="194">
        <f t="shared" si="2"/>
        <v>0</v>
      </c>
      <c r="G129" s="169"/>
    </row>
    <row r="130" spans="1:7" ht="15">
      <c r="A130" s="190" t="s">
        <v>117</v>
      </c>
      <c r="B130" s="229" t="s">
        <v>163</v>
      </c>
      <c r="C130" s="229" t="s">
        <v>108</v>
      </c>
      <c r="D130" s="230">
        <f>40000+28017</f>
        <v>68017</v>
      </c>
      <c r="E130" s="198">
        <v>12908.83</v>
      </c>
      <c r="F130" s="194">
        <f t="shared" si="2"/>
        <v>19</v>
      </c>
      <c r="G130" s="169"/>
    </row>
    <row r="131" spans="1:7" ht="15">
      <c r="A131" s="190" t="s">
        <v>117</v>
      </c>
      <c r="B131" s="229" t="s">
        <v>233</v>
      </c>
      <c r="C131" s="229" t="s">
        <v>108</v>
      </c>
      <c r="D131" s="230">
        <v>500000</v>
      </c>
      <c r="E131" s="198">
        <v>20420.8</v>
      </c>
      <c r="F131" s="194">
        <f t="shared" si="2"/>
        <v>4.1</v>
      </c>
      <c r="G131" s="169"/>
    </row>
    <row r="132" spans="1:7" ht="15">
      <c r="A132" s="190" t="s">
        <v>117</v>
      </c>
      <c r="B132" s="231" t="s">
        <v>233</v>
      </c>
      <c r="C132" s="231" t="s">
        <v>108</v>
      </c>
      <c r="D132" s="213">
        <v>2500000</v>
      </c>
      <c r="E132" s="213">
        <v>19839.2</v>
      </c>
      <c r="F132" s="219">
        <f t="shared" si="2"/>
        <v>0.8</v>
      </c>
      <c r="G132" s="169"/>
    </row>
    <row r="133" spans="1:7" ht="15">
      <c r="A133" s="190" t="s">
        <v>117</v>
      </c>
      <c r="B133" s="229" t="s">
        <v>234</v>
      </c>
      <c r="C133" s="229" t="s">
        <v>108</v>
      </c>
      <c r="D133" s="230">
        <v>200000</v>
      </c>
      <c r="E133" s="198"/>
      <c r="F133" s="194">
        <f t="shared" si="2"/>
        <v>0</v>
      </c>
      <c r="G133" s="169"/>
    </row>
    <row r="134" spans="1:7" ht="15">
      <c r="A134" s="190" t="s">
        <v>117</v>
      </c>
      <c r="B134" s="229" t="s">
        <v>235</v>
      </c>
      <c r="C134" s="229" t="s">
        <v>108</v>
      </c>
      <c r="D134" s="230">
        <v>43000</v>
      </c>
      <c r="E134" s="198"/>
      <c r="F134" s="194">
        <f t="shared" si="2"/>
        <v>0</v>
      </c>
      <c r="G134" s="169"/>
    </row>
    <row r="135" spans="1:7" ht="15">
      <c r="A135" s="190" t="s">
        <v>117</v>
      </c>
      <c r="B135" s="229" t="s">
        <v>236</v>
      </c>
      <c r="C135" s="229" t="s">
        <v>108</v>
      </c>
      <c r="D135" s="230">
        <v>10000</v>
      </c>
      <c r="E135" s="198"/>
      <c r="F135" s="194">
        <f t="shared" si="2"/>
        <v>0</v>
      </c>
      <c r="G135" s="169"/>
    </row>
    <row r="136" spans="1:7" ht="15">
      <c r="A136" s="190"/>
      <c r="B136" s="193" t="s">
        <v>253</v>
      </c>
      <c r="C136" s="229"/>
      <c r="D136" s="228">
        <f>SUM(D137:D137)</f>
        <v>10000</v>
      </c>
      <c r="E136" s="228">
        <f>SUM(E137:E137)</f>
        <v>0</v>
      </c>
      <c r="F136" s="194">
        <f t="shared" si="2"/>
        <v>0</v>
      </c>
      <c r="G136" s="169"/>
    </row>
    <row r="137" spans="1:7" ht="15">
      <c r="A137" s="190" t="s">
        <v>117</v>
      </c>
      <c r="B137" s="193" t="s">
        <v>237</v>
      </c>
      <c r="C137" s="229" t="s">
        <v>108</v>
      </c>
      <c r="D137" s="230">
        <v>10000</v>
      </c>
      <c r="E137" s="198"/>
      <c r="F137" s="194">
        <f t="shared" si="2"/>
        <v>0</v>
      </c>
      <c r="G137" s="169"/>
    </row>
    <row r="138" spans="1:7" ht="15">
      <c r="A138" s="190"/>
      <c r="B138" s="193" t="s">
        <v>254</v>
      </c>
      <c r="C138" s="229"/>
      <c r="D138" s="207">
        <f>SUM(D139:D142)</f>
        <v>295154</v>
      </c>
      <c r="E138" s="207">
        <f>SUM(E139:E142)</f>
        <v>8347.2</v>
      </c>
      <c r="F138" s="194">
        <f aca="true" t="shared" si="3" ref="F138:F154">ROUND(E138/D138*100,1)</f>
        <v>2.8</v>
      </c>
      <c r="G138" s="169"/>
    </row>
    <row r="139" spans="1:7" ht="15">
      <c r="A139" s="190" t="s">
        <v>115</v>
      </c>
      <c r="B139" s="193" t="s">
        <v>164</v>
      </c>
      <c r="C139" s="229" t="s">
        <v>108</v>
      </c>
      <c r="D139" s="198">
        <f>59312-33637</f>
        <v>25675</v>
      </c>
      <c r="E139" s="198"/>
      <c r="F139" s="194">
        <f t="shared" si="3"/>
        <v>0</v>
      </c>
      <c r="G139" s="169"/>
    </row>
    <row r="140" spans="1:7" ht="15">
      <c r="A140" s="190" t="s">
        <v>115</v>
      </c>
      <c r="B140" s="223" t="s">
        <v>164</v>
      </c>
      <c r="C140" s="231" t="s">
        <v>108</v>
      </c>
      <c r="D140" s="213">
        <f>88756+52390</f>
        <v>141146</v>
      </c>
      <c r="E140" s="198">
        <v>2673.6</v>
      </c>
      <c r="F140" s="194">
        <f t="shared" si="3"/>
        <v>1.9</v>
      </c>
      <c r="G140" s="169"/>
    </row>
    <row r="141" spans="1:7" ht="15">
      <c r="A141" s="190" t="s">
        <v>115</v>
      </c>
      <c r="B141" s="232" t="s">
        <v>238</v>
      </c>
      <c r="C141" s="233" t="s">
        <v>108</v>
      </c>
      <c r="D141" s="234">
        <v>43333</v>
      </c>
      <c r="E141" s="198">
        <v>5673.6</v>
      </c>
      <c r="F141" s="194">
        <f t="shared" si="3"/>
        <v>13.1</v>
      </c>
      <c r="G141" s="169"/>
    </row>
    <row r="142" spans="1:7" ht="15">
      <c r="A142" s="190" t="s">
        <v>115</v>
      </c>
      <c r="B142" s="232" t="s">
        <v>239</v>
      </c>
      <c r="C142" s="233" t="s">
        <v>108</v>
      </c>
      <c r="D142" s="234">
        <v>85000</v>
      </c>
      <c r="E142" s="198">
        <v>0</v>
      </c>
      <c r="F142" s="194">
        <f t="shared" si="3"/>
        <v>0</v>
      </c>
      <c r="G142" s="169"/>
    </row>
    <row r="143" spans="1:7" ht="15">
      <c r="A143" s="190"/>
      <c r="B143" s="193" t="s">
        <v>255</v>
      </c>
      <c r="C143" s="229"/>
      <c r="D143" s="206">
        <f>SUM(D144)</f>
        <v>33637</v>
      </c>
      <c r="E143" s="206">
        <f>SUM(E144)</f>
        <v>0</v>
      </c>
      <c r="F143" s="194">
        <f t="shared" si="3"/>
        <v>0</v>
      </c>
      <c r="G143" s="169"/>
    </row>
    <row r="144" spans="1:7" ht="15">
      <c r="A144" s="190" t="s">
        <v>115</v>
      </c>
      <c r="B144" s="193" t="s">
        <v>164</v>
      </c>
      <c r="C144" s="229" t="s">
        <v>108</v>
      </c>
      <c r="D144" s="198">
        <v>33637</v>
      </c>
      <c r="E144" s="198"/>
      <c r="F144" s="194">
        <f t="shared" si="3"/>
        <v>0</v>
      </c>
      <c r="G144" s="169"/>
    </row>
    <row r="145" spans="1:7" ht="15">
      <c r="A145" s="190"/>
      <c r="B145" s="220" t="s">
        <v>165</v>
      </c>
      <c r="C145" s="205"/>
      <c r="D145" s="207">
        <f>SUM(D146:D147)</f>
        <v>280000</v>
      </c>
      <c r="E145" s="207">
        <f>SUM(E146:E147)</f>
        <v>19688.16</v>
      </c>
      <c r="F145" s="194">
        <f t="shared" si="3"/>
        <v>7</v>
      </c>
      <c r="G145" s="169"/>
    </row>
    <row r="146" spans="1:7" ht="15">
      <c r="A146" s="190" t="s">
        <v>117</v>
      </c>
      <c r="B146" s="193" t="s">
        <v>166</v>
      </c>
      <c r="C146" s="193" t="s">
        <v>108</v>
      </c>
      <c r="D146" s="198">
        <v>200000</v>
      </c>
      <c r="E146" s="198">
        <v>6215.76</v>
      </c>
      <c r="F146" s="194">
        <f t="shared" si="3"/>
        <v>3.1</v>
      </c>
      <c r="G146" s="169"/>
    </row>
    <row r="147" spans="1:7" ht="15">
      <c r="A147" s="190" t="s">
        <v>117</v>
      </c>
      <c r="B147" s="193" t="s">
        <v>167</v>
      </c>
      <c r="C147" s="193" t="s">
        <v>108</v>
      </c>
      <c r="D147" s="198">
        <v>80000</v>
      </c>
      <c r="E147" s="198">
        <v>13472.4</v>
      </c>
      <c r="F147" s="194">
        <f t="shared" si="3"/>
        <v>16.8</v>
      </c>
      <c r="G147" s="169"/>
    </row>
    <row r="148" spans="1:7" ht="15">
      <c r="A148" s="190"/>
      <c r="B148" s="205" t="s">
        <v>101</v>
      </c>
      <c r="C148" s="205"/>
      <c r="D148" s="206">
        <f>SUM(D149,D151,D153)</f>
        <v>178300</v>
      </c>
      <c r="E148" s="206">
        <f>SUM(E149,E151,E153)</f>
        <v>0</v>
      </c>
      <c r="F148" s="194">
        <f t="shared" si="3"/>
        <v>0</v>
      </c>
      <c r="G148" s="169"/>
    </row>
    <row r="149" spans="1:7" ht="15">
      <c r="A149" s="190"/>
      <c r="B149" s="205" t="s">
        <v>256</v>
      </c>
      <c r="C149" s="205"/>
      <c r="D149" s="207">
        <f>SUM(D150)</f>
        <v>10300</v>
      </c>
      <c r="E149" s="207">
        <f>SUM(E150)</f>
        <v>0</v>
      </c>
      <c r="F149" s="194">
        <f t="shared" si="3"/>
        <v>0</v>
      </c>
      <c r="G149" s="169"/>
    </row>
    <row r="150" spans="1:7" ht="15">
      <c r="A150" s="190" t="s">
        <v>168</v>
      </c>
      <c r="B150" s="193" t="s">
        <v>240</v>
      </c>
      <c r="C150" s="193" t="s">
        <v>108</v>
      </c>
      <c r="D150" s="198">
        <v>10300</v>
      </c>
      <c r="E150" s="198"/>
      <c r="F150" s="194">
        <f t="shared" si="3"/>
        <v>0</v>
      </c>
      <c r="G150" s="169"/>
    </row>
    <row r="151" spans="1:7" ht="15">
      <c r="A151" s="190"/>
      <c r="B151" s="220" t="s">
        <v>241</v>
      </c>
      <c r="C151" s="220"/>
      <c r="D151" s="207">
        <f>SUM(D152)</f>
        <v>18000</v>
      </c>
      <c r="E151" s="207">
        <f>SUM(E152)</f>
        <v>0</v>
      </c>
      <c r="F151" s="194">
        <f t="shared" si="3"/>
        <v>0</v>
      </c>
      <c r="G151" s="169"/>
    </row>
    <row r="152" spans="1:7" ht="15">
      <c r="A152" s="190" t="s">
        <v>117</v>
      </c>
      <c r="B152" s="193" t="s">
        <v>242</v>
      </c>
      <c r="C152" s="193" t="s">
        <v>108</v>
      </c>
      <c r="D152" s="198">
        <v>18000</v>
      </c>
      <c r="E152" s="198"/>
      <c r="F152" s="194">
        <f t="shared" si="3"/>
        <v>0</v>
      </c>
      <c r="G152" s="169"/>
    </row>
    <row r="153" spans="1:7" ht="27">
      <c r="A153" s="190"/>
      <c r="B153" s="220" t="s">
        <v>243</v>
      </c>
      <c r="C153" s="220"/>
      <c r="D153" s="207">
        <f>SUM(D154:D154)</f>
        <v>150000</v>
      </c>
      <c r="E153" s="207">
        <f>SUM(E154:E154)</f>
        <v>0</v>
      </c>
      <c r="F153" s="194">
        <f t="shared" si="3"/>
        <v>0</v>
      </c>
      <c r="G153" s="169"/>
    </row>
    <row r="154" spans="1:7" ht="15">
      <c r="A154" s="190" t="s">
        <v>117</v>
      </c>
      <c r="B154" s="193" t="s">
        <v>244</v>
      </c>
      <c r="C154" s="193" t="s">
        <v>108</v>
      </c>
      <c r="D154" s="198">
        <f>130000+20000</f>
        <v>150000</v>
      </c>
      <c r="E154" s="198"/>
      <c r="F154" s="194">
        <f t="shared" si="3"/>
        <v>0</v>
      </c>
      <c r="G154" s="169"/>
    </row>
  </sheetData>
  <sheetProtection/>
  <mergeCells count="2">
    <mergeCell ref="B1:C1"/>
    <mergeCell ref="B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Indrek_K</dc:creator>
  <cp:keywords/>
  <dc:description/>
  <cp:lastModifiedBy>Indrek_K</cp:lastModifiedBy>
  <cp:lastPrinted>2014-04-30T13:50:31Z</cp:lastPrinted>
  <dcterms:created xsi:type="dcterms:W3CDTF">2013-04-25T07:45:16Z</dcterms:created>
  <dcterms:modified xsi:type="dcterms:W3CDTF">2014-04-30T13:52:48Z</dcterms:modified>
  <cp:category/>
  <cp:version/>
  <cp:contentType/>
  <cp:contentStatus/>
</cp:coreProperties>
</file>